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Xavier\Documents\DOMOTICSYSTEMS\DOMOTICSYSTEMS Y-O-U-R home\MODELCALCULATIES ON-LINE 20150309\"/>
    </mc:Choice>
  </mc:AlternateContent>
  <bookViews>
    <workbookView xWindow="0" yWindow="0" windowWidth="28800" windowHeight="13215" activeTab="1"/>
  </bookViews>
  <sheets>
    <sheet name="OVERZICHT 20150309" sheetId="70" r:id="rId1"/>
    <sheet name="VOORSTEL 1" sheetId="42" r:id="rId2"/>
    <sheet name="VOORSTEL 2" sheetId="43" r:id="rId3"/>
    <sheet name="VOORSTEL 3" sheetId="44" r:id="rId4"/>
    <sheet name="VOORSTEL 4" sheetId="45" r:id="rId5"/>
    <sheet name="VOORSTEL 5" sheetId="46" r:id="rId6"/>
    <sheet name="VOORSTEL 6" sheetId="47" r:id="rId7"/>
    <sheet name="VOORSTEL 7" sheetId="48" r:id="rId8"/>
    <sheet name="VOORSTEL 8" sheetId="49" r:id="rId9"/>
    <sheet name="VOORSTEL 9" sheetId="54" r:id="rId10"/>
    <sheet name="VOORSTEL 10" sheetId="55" r:id="rId11"/>
    <sheet name="VOORSTEL 11" sheetId="56" r:id="rId12"/>
    <sheet name="VOORSTEL 12" sheetId="57" r:id="rId13"/>
    <sheet name="VOORSTEL 13" sheetId="58" r:id="rId14"/>
    <sheet name="VOORSTEL 14" sheetId="59" r:id="rId15"/>
    <sheet name="VOORSTEL 15" sheetId="60" r:id="rId16"/>
    <sheet name="VOORSTEL 16" sheetId="61" r:id="rId17"/>
    <sheet name="VOORSTEL 17" sheetId="62" r:id="rId18"/>
    <sheet name="VOORSTEL 18" sheetId="63" r:id="rId19"/>
    <sheet name="VOORSTEL 19" sheetId="64" r:id="rId20"/>
    <sheet name="VOORSTEL 20" sheetId="65" r:id="rId21"/>
    <sheet name="VOORSTEL 21" sheetId="66" r:id="rId22"/>
    <sheet name="VOORSTEL 22" sheetId="67" r:id="rId23"/>
    <sheet name="VOORSTEL 23" sheetId="68" r:id="rId24"/>
    <sheet name="VOORSTEL 24" sheetId="69" r:id="rId25"/>
  </sheets>
  <externalReferences>
    <externalReference r:id="rId26"/>
    <externalReference r:id="rId27"/>
    <externalReference r:id="rId28"/>
    <externalReference r:id="rId29"/>
    <externalReference r:id="rId30"/>
    <externalReference r:id="rId31"/>
    <externalReference r:id="rId32"/>
    <externalReference r:id="rId33"/>
  </externalReferences>
  <definedNames>
    <definedName name="_________________DAT10" localSheetId="1">#REF!</definedName>
    <definedName name="_________________DAT10" localSheetId="10">#REF!</definedName>
    <definedName name="_________________DAT10" localSheetId="11">#REF!</definedName>
    <definedName name="_________________DAT10" localSheetId="12">#REF!</definedName>
    <definedName name="_________________DAT10" localSheetId="13">#REF!</definedName>
    <definedName name="_________________DAT10" localSheetId="14">#REF!</definedName>
    <definedName name="_________________DAT10" localSheetId="15">#REF!</definedName>
    <definedName name="_________________DAT10" localSheetId="16">#REF!</definedName>
    <definedName name="_________________DAT10" localSheetId="17">#REF!</definedName>
    <definedName name="_________________DAT10" localSheetId="18">#REF!</definedName>
    <definedName name="_________________DAT10" localSheetId="19">#REF!</definedName>
    <definedName name="_________________DAT10" localSheetId="2">#REF!</definedName>
    <definedName name="_________________DAT10" localSheetId="20">#REF!</definedName>
    <definedName name="_________________DAT10" localSheetId="21">#REF!</definedName>
    <definedName name="_________________DAT10" localSheetId="22">#REF!</definedName>
    <definedName name="_________________DAT10" localSheetId="23">#REF!</definedName>
    <definedName name="_________________DAT10" localSheetId="24">#REF!</definedName>
    <definedName name="_________________DAT10" localSheetId="3">#REF!</definedName>
    <definedName name="_________________DAT10" localSheetId="4">#REF!</definedName>
    <definedName name="_________________DAT10" localSheetId="5">#REF!</definedName>
    <definedName name="_________________DAT10" localSheetId="6">#REF!</definedName>
    <definedName name="_________________DAT10" localSheetId="7">#REF!</definedName>
    <definedName name="_________________DAT10" localSheetId="8">#REF!</definedName>
    <definedName name="_________________DAT10" localSheetId="9">#REF!</definedName>
    <definedName name="_________________DAT10">#REF!</definedName>
    <definedName name="_________________DAT11" localSheetId="1">#REF!</definedName>
    <definedName name="_________________DAT11" localSheetId="10">#REF!</definedName>
    <definedName name="_________________DAT11" localSheetId="11">#REF!</definedName>
    <definedName name="_________________DAT11" localSheetId="12">#REF!</definedName>
    <definedName name="_________________DAT11" localSheetId="13">#REF!</definedName>
    <definedName name="_________________DAT11" localSheetId="14">#REF!</definedName>
    <definedName name="_________________DAT11" localSheetId="15">#REF!</definedName>
    <definedName name="_________________DAT11" localSheetId="16">#REF!</definedName>
    <definedName name="_________________DAT11" localSheetId="17">#REF!</definedName>
    <definedName name="_________________DAT11" localSheetId="18">#REF!</definedName>
    <definedName name="_________________DAT11" localSheetId="19">#REF!</definedName>
    <definedName name="_________________DAT11" localSheetId="2">#REF!</definedName>
    <definedName name="_________________DAT11" localSheetId="20">#REF!</definedName>
    <definedName name="_________________DAT11" localSheetId="21">#REF!</definedName>
    <definedName name="_________________DAT11" localSheetId="22">#REF!</definedName>
    <definedName name="_________________DAT11" localSheetId="23">#REF!</definedName>
    <definedName name="_________________DAT11" localSheetId="24">#REF!</definedName>
    <definedName name="_________________DAT11" localSheetId="3">#REF!</definedName>
    <definedName name="_________________DAT11" localSheetId="4">#REF!</definedName>
    <definedName name="_________________DAT11" localSheetId="5">#REF!</definedName>
    <definedName name="_________________DAT11" localSheetId="6">#REF!</definedName>
    <definedName name="_________________DAT11" localSheetId="7">#REF!</definedName>
    <definedName name="_________________DAT11" localSheetId="8">#REF!</definedName>
    <definedName name="_________________DAT11" localSheetId="9">#REF!</definedName>
    <definedName name="_________________DAT11">#REF!</definedName>
    <definedName name="_________________DAT2" localSheetId="1">#REF!</definedName>
    <definedName name="_________________DAT2" localSheetId="10">#REF!</definedName>
    <definedName name="_________________DAT2" localSheetId="11">#REF!</definedName>
    <definedName name="_________________DAT2" localSheetId="12">#REF!</definedName>
    <definedName name="_________________DAT2" localSheetId="13">#REF!</definedName>
    <definedName name="_________________DAT2" localSheetId="14">#REF!</definedName>
    <definedName name="_________________DAT2" localSheetId="15">#REF!</definedName>
    <definedName name="_________________DAT2" localSheetId="16">#REF!</definedName>
    <definedName name="_________________DAT2" localSheetId="17">#REF!</definedName>
    <definedName name="_________________DAT2" localSheetId="18">#REF!</definedName>
    <definedName name="_________________DAT2" localSheetId="19">#REF!</definedName>
    <definedName name="_________________DAT2" localSheetId="2">#REF!</definedName>
    <definedName name="_________________DAT2" localSheetId="20">#REF!</definedName>
    <definedName name="_________________DAT2" localSheetId="21">#REF!</definedName>
    <definedName name="_________________DAT2" localSheetId="22">#REF!</definedName>
    <definedName name="_________________DAT2" localSheetId="23">#REF!</definedName>
    <definedName name="_________________DAT2" localSheetId="24">#REF!</definedName>
    <definedName name="_________________DAT2" localSheetId="3">#REF!</definedName>
    <definedName name="_________________DAT2" localSheetId="4">#REF!</definedName>
    <definedName name="_________________DAT2" localSheetId="5">#REF!</definedName>
    <definedName name="_________________DAT2" localSheetId="6">#REF!</definedName>
    <definedName name="_________________DAT2" localSheetId="7">#REF!</definedName>
    <definedName name="_________________DAT2" localSheetId="8">#REF!</definedName>
    <definedName name="_________________DAT2" localSheetId="9">#REF!</definedName>
    <definedName name="_________________DAT2">#REF!</definedName>
    <definedName name="_________________DAT3" localSheetId="1">#REF!</definedName>
    <definedName name="_________________DAT3" localSheetId="10">#REF!</definedName>
    <definedName name="_________________DAT3" localSheetId="11">#REF!</definedName>
    <definedName name="_________________DAT3" localSheetId="12">#REF!</definedName>
    <definedName name="_________________DAT3" localSheetId="13">#REF!</definedName>
    <definedName name="_________________DAT3" localSheetId="14">#REF!</definedName>
    <definedName name="_________________DAT3" localSheetId="15">#REF!</definedName>
    <definedName name="_________________DAT3" localSheetId="16">#REF!</definedName>
    <definedName name="_________________DAT3" localSheetId="17">#REF!</definedName>
    <definedName name="_________________DAT3" localSheetId="18">#REF!</definedName>
    <definedName name="_________________DAT3" localSheetId="19">#REF!</definedName>
    <definedName name="_________________DAT3" localSheetId="2">#REF!</definedName>
    <definedName name="_________________DAT3" localSheetId="20">#REF!</definedName>
    <definedName name="_________________DAT3" localSheetId="21">#REF!</definedName>
    <definedName name="_________________DAT3" localSheetId="22">#REF!</definedName>
    <definedName name="_________________DAT3" localSheetId="23">#REF!</definedName>
    <definedName name="_________________DAT3" localSheetId="24">#REF!</definedName>
    <definedName name="_________________DAT3" localSheetId="3">#REF!</definedName>
    <definedName name="_________________DAT3" localSheetId="4">#REF!</definedName>
    <definedName name="_________________DAT3" localSheetId="5">#REF!</definedName>
    <definedName name="_________________DAT3" localSheetId="6">#REF!</definedName>
    <definedName name="_________________DAT3" localSheetId="7">#REF!</definedName>
    <definedName name="_________________DAT3" localSheetId="8">#REF!</definedName>
    <definedName name="_________________DAT3" localSheetId="9">#REF!</definedName>
    <definedName name="_________________DAT3">#REF!</definedName>
    <definedName name="_________________DAT4" localSheetId="1">#REF!</definedName>
    <definedName name="_________________DAT4" localSheetId="10">#REF!</definedName>
    <definedName name="_________________DAT4" localSheetId="11">#REF!</definedName>
    <definedName name="_________________DAT4" localSheetId="12">#REF!</definedName>
    <definedName name="_________________DAT4" localSheetId="13">#REF!</definedName>
    <definedName name="_________________DAT4" localSheetId="14">#REF!</definedName>
    <definedName name="_________________DAT4" localSheetId="15">#REF!</definedName>
    <definedName name="_________________DAT4" localSheetId="16">#REF!</definedName>
    <definedName name="_________________DAT4" localSheetId="17">#REF!</definedName>
    <definedName name="_________________DAT4" localSheetId="18">#REF!</definedName>
    <definedName name="_________________DAT4" localSheetId="19">#REF!</definedName>
    <definedName name="_________________DAT4" localSheetId="2">#REF!</definedName>
    <definedName name="_________________DAT4" localSheetId="20">#REF!</definedName>
    <definedName name="_________________DAT4" localSheetId="21">#REF!</definedName>
    <definedName name="_________________DAT4" localSheetId="22">#REF!</definedName>
    <definedName name="_________________DAT4" localSheetId="23">#REF!</definedName>
    <definedName name="_________________DAT4" localSheetId="24">#REF!</definedName>
    <definedName name="_________________DAT4" localSheetId="3">#REF!</definedName>
    <definedName name="_________________DAT4" localSheetId="4">#REF!</definedName>
    <definedName name="_________________DAT4" localSheetId="5">#REF!</definedName>
    <definedName name="_________________DAT4" localSheetId="6">#REF!</definedName>
    <definedName name="_________________DAT4" localSheetId="7">#REF!</definedName>
    <definedName name="_________________DAT4" localSheetId="8">#REF!</definedName>
    <definedName name="_________________DAT4" localSheetId="9">#REF!</definedName>
    <definedName name="_________________DAT4">#REF!</definedName>
    <definedName name="_________________DAT5" localSheetId="1">#REF!</definedName>
    <definedName name="_________________DAT5" localSheetId="10">#REF!</definedName>
    <definedName name="_________________DAT5" localSheetId="11">#REF!</definedName>
    <definedName name="_________________DAT5" localSheetId="12">#REF!</definedName>
    <definedName name="_________________DAT5" localSheetId="13">#REF!</definedName>
    <definedName name="_________________DAT5" localSheetId="14">#REF!</definedName>
    <definedName name="_________________DAT5" localSheetId="15">#REF!</definedName>
    <definedName name="_________________DAT5" localSheetId="16">#REF!</definedName>
    <definedName name="_________________DAT5" localSheetId="17">#REF!</definedName>
    <definedName name="_________________DAT5" localSheetId="18">#REF!</definedName>
    <definedName name="_________________DAT5" localSheetId="19">#REF!</definedName>
    <definedName name="_________________DAT5" localSheetId="2">#REF!</definedName>
    <definedName name="_________________DAT5" localSheetId="20">#REF!</definedName>
    <definedName name="_________________DAT5" localSheetId="21">#REF!</definedName>
    <definedName name="_________________DAT5" localSheetId="22">#REF!</definedName>
    <definedName name="_________________DAT5" localSheetId="23">#REF!</definedName>
    <definedName name="_________________DAT5" localSheetId="24">#REF!</definedName>
    <definedName name="_________________DAT5" localSheetId="3">#REF!</definedName>
    <definedName name="_________________DAT5" localSheetId="4">#REF!</definedName>
    <definedName name="_________________DAT5" localSheetId="5">#REF!</definedName>
    <definedName name="_________________DAT5" localSheetId="6">#REF!</definedName>
    <definedName name="_________________DAT5" localSheetId="7">#REF!</definedName>
    <definedName name="_________________DAT5" localSheetId="8">#REF!</definedName>
    <definedName name="_________________DAT5" localSheetId="9">#REF!</definedName>
    <definedName name="_________________DAT5">#REF!</definedName>
    <definedName name="_________________DAT6" localSheetId="1">#REF!</definedName>
    <definedName name="_________________DAT6" localSheetId="10">#REF!</definedName>
    <definedName name="_________________DAT6" localSheetId="11">#REF!</definedName>
    <definedName name="_________________DAT6" localSheetId="12">#REF!</definedName>
    <definedName name="_________________DAT6" localSheetId="13">#REF!</definedName>
    <definedName name="_________________DAT6" localSheetId="14">#REF!</definedName>
    <definedName name="_________________DAT6" localSheetId="15">#REF!</definedName>
    <definedName name="_________________DAT6" localSheetId="16">#REF!</definedName>
    <definedName name="_________________DAT6" localSheetId="17">#REF!</definedName>
    <definedName name="_________________DAT6" localSheetId="18">#REF!</definedName>
    <definedName name="_________________DAT6" localSheetId="19">#REF!</definedName>
    <definedName name="_________________DAT6" localSheetId="2">#REF!</definedName>
    <definedName name="_________________DAT6" localSheetId="20">#REF!</definedName>
    <definedName name="_________________DAT6" localSheetId="21">#REF!</definedName>
    <definedName name="_________________DAT6" localSheetId="22">#REF!</definedName>
    <definedName name="_________________DAT6" localSheetId="23">#REF!</definedName>
    <definedName name="_________________DAT6" localSheetId="24">#REF!</definedName>
    <definedName name="_________________DAT6" localSheetId="3">#REF!</definedName>
    <definedName name="_________________DAT6" localSheetId="4">#REF!</definedName>
    <definedName name="_________________DAT6" localSheetId="5">#REF!</definedName>
    <definedName name="_________________DAT6" localSheetId="6">#REF!</definedName>
    <definedName name="_________________DAT6" localSheetId="7">#REF!</definedName>
    <definedName name="_________________DAT6" localSheetId="8">#REF!</definedName>
    <definedName name="_________________DAT6" localSheetId="9">#REF!</definedName>
    <definedName name="_________________DAT6">#REF!</definedName>
    <definedName name="_________________DAT7" localSheetId="1">#REF!</definedName>
    <definedName name="_________________DAT7" localSheetId="10">#REF!</definedName>
    <definedName name="_________________DAT7" localSheetId="11">#REF!</definedName>
    <definedName name="_________________DAT7" localSheetId="12">#REF!</definedName>
    <definedName name="_________________DAT7" localSheetId="13">#REF!</definedName>
    <definedName name="_________________DAT7" localSheetId="14">#REF!</definedName>
    <definedName name="_________________DAT7" localSheetId="15">#REF!</definedName>
    <definedName name="_________________DAT7" localSheetId="16">#REF!</definedName>
    <definedName name="_________________DAT7" localSheetId="17">#REF!</definedName>
    <definedName name="_________________DAT7" localSheetId="18">#REF!</definedName>
    <definedName name="_________________DAT7" localSheetId="19">#REF!</definedName>
    <definedName name="_________________DAT7" localSheetId="2">#REF!</definedName>
    <definedName name="_________________DAT7" localSheetId="20">#REF!</definedName>
    <definedName name="_________________DAT7" localSheetId="21">#REF!</definedName>
    <definedName name="_________________DAT7" localSheetId="22">#REF!</definedName>
    <definedName name="_________________DAT7" localSheetId="23">#REF!</definedName>
    <definedName name="_________________DAT7" localSheetId="24">#REF!</definedName>
    <definedName name="_________________DAT7" localSheetId="3">#REF!</definedName>
    <definedName name="_________________DAT7" localSheetId="4">#REF!</definedName>
    <definedName name="_________________DAT7" localSheetId="5">#REF!</definedName>
    <definedName name="_________________DAT7" localSheetId="6">#REF!</definedName>
    <definedName name="_________________DAT7" localSheetId="7">#REF!</definedName>
    <definedName name="_________________DAT7" localSheetId="8">#REF!</definedName>
    <definedName name="_________________DAT7" localSheetId="9">#REF!</definedName>
    <definedName name="_________________DAT7">#REF!</definedName>
    <definedName name="_________________DAT8" localSheetId="1">#REF!</definedName>
    <definedName name="_________________DAT8" localSheetId="10">#REF!</definedName>
    <definedName name="_________________DAT8" localSheetId="11">#REF!</definedName>
    <definedName name="_________________DAT8" localSheetId="12">#REF!</definedName>
    <definedName name="_________________DAT8" localSheetId="13">#REF!</definedName>
    <definedName name="_________________DAT8" localSheetId="14">#REF!</definedName>
    <definedName name="_________________DAT8" localSheetId="15">#REF!</definedName>
    <definedName name="_________________DAT8" localSheetId="16">#REF!</definedName>
    <definedName name="_________________DAT8" localSheetId="17">#REF!</definedName>
    <definedName name="_________________DAT8" localSheetId="18">#REF!</definedName>
    <definedName name="_________________DAT8" localSheetId="19">#REF!</definedName>
    <definedName name="_________________DAT8" localSheetId="2">#REF!</definedName>
    <definedName name="_________________DAT8" localSheetId="20">#REF!</definedName>
    <definedName name="_________________DAT8" localSheetId="21">#REF!</definedName>
    <definedName name="_________________DAT8" localSheetId="22">#REF!</definedName>
    <definedName name="_________________DAT8" localSheetId="23">#REF!</definedName>
    <definedName name="_________________DAT8" localSheetId="24">#REF!</definedName>
    <definedName name="_________________DAT8" localSheetId="3">#REF!</definedName>
    <definedName name="_________________DAT8" localSheetId="4">#REF!</definedName>
    <definedName name="_________________DAT8" localSheetId="5">#REF!</definedName>
    <definedName name="_________________DAT8" localSheetId="6">#REF!</definedName>
    <definedName name="_________________DAT8" localSheetId="7">#REF!</definedName>
    <definedName name="_________________DAT8" localSheetId="8">#REF!</definedName>
    <definedName name="_________________DAT8" localSheetId="9">#REF!</definedName>
    <definedName name="_________________DAT8">#REF!</definedName>
    <definedName name="_________________DAT9" localSheetId="1">#REF!</definedName>
    <definedName name="_________________DAT9" localSheetId="10">#REF!</definedName>
    <definedName name="_________________DAT9" localSheetId="11">#REF!</definedName>
    <definedName name="_________________DAT9" localSheetId="12">#REF!</definedName>
    <definedName name="_________________DAT9" localSheetId="13">#REF!</definedName>
    <definedName name="_________________DAT9" localSheetId="14">#REF!</definedName>
    <definedName name="_________________DAT9" localSheetId="15">#REF!</definedName>
    <definedName name="_________________DAT9" localSheetId="16">#REF!</definedName>
    <definedName name="_________________DAT9" localSheetId="17">#REF!</definedName>
    <definedName name="_________________DAT9" localSheetId="18">#REF!</definedName>
    <definedName name="_________________DAT9" localSheetId="19">#REF!</definedName>
    <definedName name="_________________DAT9" localSheetId="2">#REF!</definedName>
    <definedName name="_________________DAT9" localSheetId="20">#REF!</definedName>
    <definedName name="_________________DAT9" localSheetId="21">#REF!</definedName>
    <definedName name="_________________DAT9" localSheetId="22">#REF!</definedName>
    <definedName name="_________________DAT9" localSheetId="23">#REF!</definedName>
    <definedName name="_________________DAT9" localSheetId="24">#REF!</definedName>
    <definedName name="_________________DAT9" localSheetId="3">#REF!</definedName>
    <definedName name="_________________DAT9" localSheetId="4">#REF!</definedName>
    <definedName name="_________________DAT9" localSheetId="5">#REF!</definedName>
    <definedName name="_________________DAT9" localSheetId="6">#REF!</definedName>
    <definedName name="_________________DAT9" localSheetId="7">#REF!</definedName>
    <definedName name="_________________DAT9" localSheetId="8">#REF!</definedName>
    <definedName name="_________________DAT9" localSheetId="9">#REF!</definedName>
    <definedName name="_________________DAT9">#REF!</definedName>
    <definedName name="_________________f66000" localSheetId="1">'[1]SE R Neolux'!#REF!</definedName>
    <definedName name="_________________f66000" localSheetId="10">'[1]SE R Neolux'!#REF!</definedName>
    <definedName name="_________________f66000" localSheetId="11">'[1]SE R Neolux'!#REF!</definedName>
    <definedName name="_________________f66000" localSheetId="12">'[1]SE R Neolux'!#REF!</definedName>
    <definedName name="_________________f66000" localSheetId="13">'[1]SE R Neolux'!#REF!</definedName>
    <definedName name="_________________f66000" localSheetId="14">'[1]SE R Neolux'!#REF!</definedName>
    <definedName name="_________________f66000" localSheetId="15">'[1]SE R Neolux'!#REF!</definedName>
    <definedName name="_________________f66000" localSheetId="16">'[1]SE R Neolux'!#REF!</definedName>
    <definedName name="_________________f66000" localSheetId="17">'[1]SE R Neolux'!#REF!</definedName>
    <definedName name="_________________f66000" localSheetId="18">'[1]SE R Neolux'!#REF!</definedName>
    <definedName name="_________________f66000" localSheetId="19">'[1]SE R Neolux'!#REF!</definedName>
    <definedName name="_________________f66000" localSheetId="2">'[1]SE R Neolux'!#REF!</definedName>
    <definedName name="_________________f66000" localSheetId="20">'[1]SE R Neolux'!#REF!</definedName>
    <definedName name="_________________f66000" localSheetId="21">'[1]SE R Neolux'!#REF!</definedName>
    <definedName name="_________________f66000" localSheetId="22">'[1]SE R Neolux'!#REF!</definedName>
    <definedName name="_________________f66000" localSheetId="23">'[1]SE R Neolux'!#REF!</definedName>
    <definedName name="_________________f66000" localSheetId="24">'[1]SE R Neolux'!#REF!</definedName>
    <definedName name="_________________f66000" localSheetId="3">'[1]SE R Neolux'!#REF!</definedName>
    <definedName name="_________________f66000" localSheetId="4">'[1]SE R Neolux'!#REF!</definedName>
    <definedName name="_________________f66000" localSheetId="5">'[1]SE R Neolux'!#REF!</definedName>
    <definedName name="_________________f66000" localSheetId="6">'[1]SE R Neolux'!#REF!</definedName>
    <definedName name="_________________f66000" localSheetId="7">'[1]SE R Neolux'!#REF!</definedName>
    <definedName name="_________________f66000" localSheetId="8">'[1]SE R Neolux'!#REF!</definedName>
    <definedName name="_________________f66000" localSheetId="9">'[1]SE R Neolux'!#REF!</definedName>
    <definedName name="_________________f66000">'[1]SE R Neolux'!#REF!</definedName>
    <definedName name="________________DAT1" localSheetId="1">#REF!</definedName>
    <definedName name="________________DAT1" localSheetId="10">#REF!</definedName>
    <definedName name="________________DAT1" localSheetId="11">#REF!</definedName>
    <definedName name="________________DAT1" localSheetId="12">#REF!</definedName>
    <definedName name="________________DAT1" localSheetId="13">#REF!</definedName>
    <definedName name="________________DAT1" localSheetId="14">#REF!</definedName>
    <definedName name="________________DAT1" localSheetId="15">#REF!</definedName>
    <definedName name="________________DAT1" localSheetId="16">#REF!</definedName>
    <definedName name="________________DAT1" localSheetId="17">#REF!</definedName>
    <definedName name="________________DAT1" localSheetId="18">#REF!</definedName>
    <definedName name="________________DAT1" localSheetId="19">#REF!</definedName>
    <definedName name="________________DAT1" localSheetId="2">#REF!</definedName>
    <definedName name="________________DAT1" localSheetId="20">#REF!</definedName>
    <definedName name="________________DAT1" localSheetId="21">#REF!</definedName>
    <definedName name="________________DAT1" localSheetId="22">#REF!</definedName>
    <definedName name="________________DAT1" localSheetId="23">#REF!</definedName>
    <definedName name="________________DAT1" localSheetId="24">#REF!</definedName>
    <definedName name="________________DAT1" localSheetId="3">#REF!</definedName>
    <definedName name="________________DAT1" localSheetId="4">#REF!</definedName>
    <definedName name="________________DAT1" localSheetId="5">#REF!</definedName>
    <definedName name="________________DAT1" localSheetId="6">#REF!</definedName>
    <definedName name="________________DAT1" localSheetId="7">#REF!</definedName>
    <definedName name="________________DAT1" localSheetId="8">#REF!</definedName>
    <definedName name="________________DAT1" localSheetId="9">#REF!</definedName>
    <definedName name="________________DAT1">#REF!</definedName>
    <definedName name="________________DAT10" localSheetId="1">#REF!</definedName>
    <definedName name="________________DAT10" localSheetId="10">#REF!</definedName>
    <definedName name="________________DAT10" localSheetId="11">#REF!</definedName>
    <definedName name="________________DAT10" localSheetId="12">#REF!</definedName>
    <definedName name="________________DAT10" localSheetId="13">#REF!</definedName>
    <definedName name="________________DAT10" localSheetId="14">#REF!</definedName>
    <definedName name="________________DAT10" localSheetId="15">#REF!</definedName>
    <definedName name="________________DAT10" localSheetId="16">#REF!</definedName>
    <definedName name="________________DAT10" localSheetId="17">#REF!</definedName>
    <definedName name="________________DAT10" localSheetId="18">#REF!</definedName>
    <definedName name="________________DAT10" localSheetId="19">#REF!</definedName>
    <definedName name="________________DAT10" localSheetId="2">#REF!</definedName>
    <definedName name="________________DAT10" localSheetId="20">#REF!</definedName>
    <definedName name="________________DAT10" localSheetId="21">#REF!</definedName>
    <definedName name="________________DAT10" localSheetId="22">#REF!</definedName>
    <definedName name="________________DAT10" localSheetId="23">#REF!</definedName>
    <definedName name="________________DAT10" localSheetId="24">#REF!</definedName>
    <definedName name="________________DAT10" localSheetId="3">#REF!</definedName>
    <definedName name="________________DAT10" localSheetId="4">#REF!</definedName>
    <definedName name="________________DAT10" localSheetId="5">#REF!</definedName>
    <definedName name="________________DAT10" localSheetId="6">#REF!</definedName>
    <definedName name="________________DAT10" localSheetId="7">#REF!</definedName>
    <definedName name="________________DAT10" localSheetId="8">#REF!</definedName>
    <definedName name="________________DAT10" localSheetId="9">#REF!</definedName>
    <definedName name="________________DAT10">#REF!</definedName>
    <definedName name="________________DAT11" localSheetId="1">#REF!</definedName>
    <definedName name="________________DAT11" localSheetId="10">#REF!</definedName>
    <definedName name="________________DAT11" localSheetId="11">#REF!</definedName>
    <definedName name="________________DAT11" localSheetId="12">#REF!</definedName>
    <definedName name="________________DAT11" localSheetId="13">#REF!</definedName>
    <definedName name="________________DAT11" localSheetId="14">#REF!</definedName>
    <definedName name="________________DAT11" localSheetId="15">#REF!</definedName>
    <definedName name="________________DAT11" localSheetId="16">#REF!</definedName>
    <definedName name="________________DAT11" localSheetId="17">#REF!</definedName>
    <definedName name="________________DAT11" localSheetId="18">#REF!</definedName>
    <definedName name="________________DAT11" localSheetId="19">#REF!</definedName>
    <definedName name="________________DAT11" localSheetId="2">#REF!</definedName>
    <definedName name="________________DAT11" localSheetId="20">#REF!</definedName>
    <definedName name="________________DAT11" localSheetId="21">#REF!</definedName>
    <definedName name="________________DAT11" localSheetId="22">#REF!</definedName>
    <definedName name="________________DAT11" localSheetId="23">#REF!</definedName>
    <definedName name="________________DAT11" localSheetId="24">#REF!</definedName>
    <definedName name="________________DAT11" localSheetId="3">#REF!</definedName>
    <definedName name="________________DAT11" localSheetId="4">#REF!</definedName>
    <definedName name="________________DAT11" localSheetId="5">#REF!</definedName>
    <definedName name="________________DAT11" localSheetId="6">#REF!</definedName>
    <definedName name="________________DAT11" localSheetId="7">#REF!</definedName>
    <definedName name="________________DAT11" localSheetId="8">#REF!</definedName>
    <definedName name="________________DAT11" localSheetId="9">#REF!</definedName>
    <definedName name="________________DAT11">#REF!</definedName>
    <definedName name="________________DAT12" localSheetId="1">#REF!</definedName>
    <definedName name="________________DAT12" localSheetId="10">#REF!</definedName>
    <definedName name="________________DAT12" localSheetId="11">#REF!</definedName>
    <definedName name="________________DAT12" localSheetId="12">#REF!</definedName>
    <definedName name="________________DAT12" localSheetId="13">#REF!</definedName>
    <definedName name="________________DAT12" localSheetId="14">#REF!</definedName>
    <definedName name="________________DAT12" localSheetId="15">#REF!</definedName>
    <definedName name="________________DAT12" localSheetId="16">#REF!</definedName>
    <definedName name="________________DAT12" localSheetId="17">#REF!</definedName>
    <definedName name="________________DAT12" localSheetId="18">#REF!</definedName>
    <definedName name="________________DAT12" localSheetId="19">#REF!</definedName>
    <definedName name="________________DAT12" localSheetId="2">#REF!</definedName>
    <definedName name="________________DAT12" localSheetId="20">#REF!</definedName>
    <definedName name="________________DAT12" localSheetId="21">#REF!</definedName>
    <definedName name="________________DAT12" localSheetId="22">#REF!</definedName>
    <definedName name="________________DAT12" localSheetId="23">#REF!</definedName>
    <definedName name="________________DAT12" localSheetId="24">#REF!</definedName>
    <definedName name="________________DAT12" localSheetId="3">#REF!</definedName>
    <definedName name="________________DAT12" localSheetId="4">#REF!</definedName>
    <definedName name="________________DAT12" localSheetId="5">#REF!</definedName>
    <definedName name="________________DAT12" localSheetId="6">#REF!</definedName>
    <definedName name="________________DAT12" localSheetId="7">#REF!</definedName>
    <definedName name="________________DAT12" localSheetId="8">#REF!</definedName>
    <definedName name="________________DAT12" localSheetId="9">#REF!</definedName>
    <definedName name="________________DAT12">#REF!</definedName>
    <definedName name="________________DAT2" localSheetId="1">#REF!</definedName>
    <definedName name="________________DAT2" localSheetId="10">#REF!</definedName>
    <definedName name="________________DAT2" localSheetId="11">#REF!</definedName>
    <definedName name="________________DAT2" localSheetId="12">#REF!</definedName>
    <definedName name="________________DAT2" localSheetId="13">#REF!</definedName>
    <definedName name="________________DAT2" localSheetId="14">#REF!</definedName>
    <definedName name="________________DAT2" localSheetId="15">#REF!</definedName>
    <definedName name="________________DAT2" localSheetId="16">#REF!</definedName>
    <definedName name="________________DAT2" localSheetId="17">#REF!</definedName>
    <definedName name="________________DAT2" localSheetId="18">#REF!</definedName>
    <definedName name="________________DAT2" localSheetId="19">#REF!</definedName>
    <definedName name="________________DAT2" localSheetId="2">#REF!</definedName>
    <definedName name="________________DAT2" localSheetId="20">#REF!</definedName>
    <definedName name="________________DAT2" localSheetId="21">#REF!</definedName>
    <definedName name="________________DAT2" localSheetId="22">#REF!</definedName>
    <definedName name="________________DAT2" localSheetId="23">#REF!</definedName>
    <definedName name="________________DAT2" localSheetId="24">#REF!</definedName>
    <definedName name="________________DAT2" localSheetId="3">#REF!</definedName>
    <definedName name="________________DAT2" localSheetId="4">#REF!</definedName>
    <definedName name="________________DAT2" localSheetId="5">#REF!</definedName>
    <definedName name="________________DAT2" localSheetId="6">#REF!</definedName>
    <definedName name="________________DAT2" localSheetId="7">#REF!</definedName>
    <definedName name="________________DAT2" localSheetId="8">#REF!</definedName>
    <definedName name="________________DAT2" localSheetId="9">#REF!</definedName>
    <definedName name="________________DAT2">#REF!</definedName>
    <definedName name="________________DAT3" localSheetId="1">#REF!</definedName>
    <definedName name="________________DAT3" localSheetId="10">#REF!</definedName>
    <definedName name="________________DAT3" localSheetId="11">#REF!</definedName>
    <definedName name="________________DAT3" localSheetId="12">#REF!</definedName>
    <definedName name="________________DAT3" localSheetId="13">#REF!</definedName>
    <definedName name="________________DAT3" localSheetId="14">#REF!</definedName>
    <definedName name="________________DAT3" localSheetId="15">#REF!</definedName>
    <definedName name="________________DAT3" localSheetId="16">#REF!</definedName>
    <definedName name="________________DAT3" localSheetId="17">#REF!</definedName>
    <definedName name="________________DAT3" localSheetId="18">#REF!</definedName>
    <definedName name="________________DAT3" localSheetId="19">#REF!</definedName>
    <definedName name="________________DAT3" localSheetId="2">#REF!</definedName>
    <definedName name="________________DAT3" localSheetId="20">#REF!</definedName>
    <definedName name="________________DAT3" localSheetId="21">#REF!</definedName>
    <definedName name="________________DAT3" localSheetId="22">#REF!</definedName>
    <definedName name="________________DAT3" localSheetId="23">#REF!</definedName>
    <definedName name="________________DAT3" localSheetId="24">#REF!</definedName>
    <definedName name="________________DAT3" localSheetId="3">#REF!</definedName>
    <definedName name="________________DAT3" localSheetId="4">#REF!</definedName>
    <definedName name="________________DAT3" localSheetId="5">#REF!</definedName>
    <definedName name="________________DAT3" localSheetId="6">#REF!</definedName>
    <definedName name="________________DAT3" localSheetId="7">#REF!</definedName>
    <definedName name="________________DAT3" localSheetId="8">#REF!</definedName>
    <definedName name="________________DAT3" localSheetId="9">#REF!</definedName>
    <definedName name="________________DAT3">#REF!</definedName>
    <definedName name="________________DAT4" localSheetId="1">#REF!</definedName>
    <definedName name="________________DAT4" localSheetId="10">#REF!</definedName>
    <definedName name="________________DAT4" localSheetId="11">#REF!</definedName>
    <definedName name="________________DAT4" localSheetId="12">#REF!</definedName>
    <definedName name="________________DAT4" localSheetId="13">#REF!</definedName>
    <definedName name="________________DAT4" localSheetId="14">#REF!</definedName>
    <definedName name="________________DAT4" localSheetId="15">#REF!</definedName>
    <definedName name="________________DAT4" localSheetId="16">#REF!</definedName>
    <definedName name="________________DAT4" localSheetId="17">#REF!</definedName>
    <definedName name="________________DAT4" localSheetId="18">#REF!</definedName>
    <definedName name="________________DAT4" localSheetId="19">#REF!</definedName>
    <definedName name="________________DAT4" localSheetId="2">#REF!</definedName>
    <definedName name="________________DAT4" localSheetId="20">#REF!</definedName>
    <definedName name="________________DAT4" localSheetId="21">#REF!</definedName>
    <definedName name="________________DAT4" localSheetId="22">#REF!</definedName>
    <definedName name="________________DAT4" localSheetId="23">#REF!</definedName>
    <definedName name="________________DAT4" localSheetId="24">#REF!</definedName>
    <definedName name="________________DAT4" localSheetId="3">#REF!</definedName>
    <definedName name="________________DAT4" localSheetId="4">#REF!</definedName>
    <definedName name="________________DAT4" localSheetId="5">#REF!</definedName>
    <definedName name="________________DAT4" localSheetId="6">#REF!</definedName>
    <definedName name="________________DAT4" localSheetId="7">#REF!</definedName>
    <definedName name="________________DAT4" localSheetId="8">#REF!</definedName>
    <definedName name="________________DAT4" localSheetId="9">#REF!</definedName>
    <definedName name="________________DAT4">#REF!</definedName>
    <definedName name="________________DAT5" localSheetId="1">#REF!</definedName>
    <definedName name="________________DAT5" localSheetId="10">#REF!</definedName>
    <definedName name="________________DAT5" localSheetId="11">#REF!</definedName>
    <definedName name="________________DAT5" localSheetId="12">#REF!</definedName>
    <definedName name="________________DAT5" localSheetId="13">#REF!</definedName>
    <definedName name="________________DAT5" localSheetId="14">#REF!</definedName>
    <definedName name="________________DAT5" localSheetId="15">#REF!</definedName>
    <definedName name="________________DAT5" localSheetId="16">#REF!</definedName>
    <definedName name="________________DAT5" localSheetId="17">#REF!</definedName>
    <definedName name="________________DAT5" localSheetId="18">#REF!</definedName>
    <definedName name="________________DAT5" localSheetId="19">#REF!</definedName>
    <definedName name="________________DAT5" localSheetId="2">#REF!</definedName>
    <definedName name="________________DAT5" localSheetId="20">#REF!</definedName>
    <definedName name="________________DAT5" localSheetId="21">#REF!</definedName>
    <definedName name="________________DAT5" localSheetId="22">#REF!</definedName>
    <definedName name="________________DAT5" localSheetId="23">#REF!</definedName>
    <definedName name="________________DAT5" localSheetId="24">#REF!</definedName>
    <definedName name="________________DAT5" localSheetId="3">#REF!</definedName>
    <definedName name="________________DAT5" localSheetId="4">#REF!</definedName>
    <definedName name="________________DAT5" localSheetId="5">#REF!</definedName>
    <definedName name="________________DAT5" localSheetId="6">#REF!</definedName>
    <definedName name="________________DAT5" localSheetId="7">#REF!</definedName>
    <definedName name="________________DAT5" localSheetId="8">#REF!</definedName>
    <definedName name="________________DAT5" localSheetId="9">#REF!</definedName>
    <definedName name="________________DAT5">#REF!</definedName>
    <definedName name="________________DAT6" localSheetId="1">#REF!</definedName>
    <definedName name="________________DAT6" localSheetId="10">#REF!</definedName>
    <definedName name="________________DAT6" localSheetId="11">#REF!</definedName>
    <definedName name="________________DAT6" localSheetId="12">#REF!</definedName>
    <definedName name="________________DAT6" localSheetId="13">#REF!</definedName>
    <definedName name="________________DAT6" localSheetId="14">#REF!</definedName>
    <definedName name="________________DAT6" localSheetId="15">#REF!</definedName>
    <definedName name="________________DAT6" localSheetId="16">#REF!</definedName>
    <definedName name="________________DAT6" localSheetId="17">#REF!</definedName>
    <definedName name="________________DAT6" localSheetId="18">#REF!</definedName>
    <definedName name="________________DAT6" localSheetId="19">#REF!</definedName>
    <definedName name="________________DAT6" localSheetId="2">#REF!</definedName>
    <definedName name="________________DAT6" localSheetId="20">#REF!</definedName>
    <definedName name="________________DAT6" localSheetId="21">#REF!</definedName>
    <definedName name="________________DAT6" localSheetId="22">#REF!</definedName>
    <definedName name="________________DAT6" localSheetId="23">#REF!</definedName>
    <definedName name="________________DAT6" localSheetId="24">#REF!</definedName>
    <definedName name="________________DAT6" localSheetId="3">#REF!</definedName>
    <definedName name="________________DAT6" localSheetId="4">#REF!</definedName>
    <definedName name="________________DAT6" localSheetId="5">#REF!</definedName>
    <definedName name="________________DAT6" localSheetId="6">#REF!</definedName>
    <definedName name="________________DAT6" localSheetId="7">#REF!</definedName>
    <definedName name="________________DAT6" localSheetId="8">#REF!</definedName>
    <definedName name="________________DAT6" localSheetId="9">#REF!</definedName>
    <definedName name="________________DAT6">#REF!</definedName>
    <definedName name="________________DAT7" localSheetId="1">#REF!</definedName>
    <definedName name="________________DAT7" localSheetId="10">#REF!</definedName>
    <definedName name="________________DAT7" localSheetId="11">#REF!</definedName>
    <definedName name="________________DAT7" localSheetId="12">#REF!</definedName>
    <definedName name="________________DAT7" localSheetId="13">#REF!</definedName>
    <definedName name="________________DAT7" localSheetId="14">#REF!</definedName>
    <definedName name="________________DAT7" localSheetId="15">#REF!</definedName>
    <definedName name="________________DAT7" localSheetId="16">#REF!</definedName>
    <definedName name="________________DAT7" localSheetId="17">#REF!</definedName>
    <definedName name="________________DAT7" localSheetId="18">#REF!</definedName>
    <definedName name="________________DAT7" localSheetId="19">#REF!</definedName>
    <definedName name="________________DAT7" localSheetId="2">#REF!</definedName>
    <definedName name="________________DAT7" localSheetId="20">#REF!</definedName>
    <definedName name="________________DAT7" localSheetId="21">#REF!</definedName>
    <definedName name="________________DAT7" localSheetId="22">#REF!</definedName>
    <definedName name="________________DAT7" localSheetId="23">#REF!</definedName>
    <definedName name="________________DAT7" localSheetId="24">#REF!</definedName>
    <definedName name="________________DAT7" localSheetId="3">#REF!</definedName>
    <definedName name="________________DAT7" localSheetId="4">#REF!</definedName>
    <definedName name="________________DAT7" localSheetId="5">#REF!</definedName>
    <definedName name="________________DAT7" localSheetId="6">#REF!</definedName>
    <definedName name="________________DAT7" localSheetId="7">#REF!</definedName>
    <definedName name="________________DAT7" localSheetId="8">#REF!</definedName>
    <definedName name="________________DAT7" localSheetId="9">#REF!</definedName>
    <definedName name="________________DAT7">#REF!</definedName>
    <definedName name="________________DAT8" localSheetId="1">#REF!</definedName>
    <definedName name="________________DAT8" localSheetId="10">#REF!</definedName>
    <definedName name="________________DAT8" localSheetId="11">#REF!</definedName>
    <definedName name="________________DAT8" localSheetId="12">#REF!</definedName>
    <definedName name="________________DAT8" localSheetId="13">#REF!</definedName>
    <definedName name="________________DAT8" localSheetId="14">#REF!</definedName>
    <definedName name="________________DAT8" localSheetId="15">#REF!</definedName>
    <definedName name="________________DAT8" localSheetId="16">#REF!</definedName>
    <definedName name="________________DAT8" localSheetId="17">#REF!</definedName>
    <definedName name="________________DAT8" localSheetId="18">#REF!</definedName>
    <definedName name="________________DAT8" localSheetId="19">#REF!</definedName>
    <definedName name="________________DAT8" localSheetId="2">#REF!</definedName>
    <definedName name="________________DAT8" localSheetId="20">#REF!</definedName>
    <definedName name="________________DAT8" localSheetId="21">#REF!</definedName>
    <definedName name="________________DAT8" localSheetId="22">#REF!</definedName>
    <definedName name="________________DAT8" localSheetId="23">#REF!</definedName>
    <definedName name="________________DAT8" localSheetId="24">#REF!</definedName>
    <definedName name="________________DAT8" localSheetId="3">#REF!</definedName>
    <definedName name="________________DAT8" localSheetId="4">#REF!</definedName>
    <definedName name="________________DAT8" localSheetId="5">#REF!</definedName>
    <definedName name="________________DAT8" localSheetId="6">#REF!</definedName>
    <definedName name="________________DAT8" localSheetId="7">#REF!</definedName>
    <definedName name="________________DAT8" localSheetId="8">#REF!</definedName>
    <definedName name="________________DAT8" localSheetId="9">#REF!</definedName>
    <definedName name="________________DAT8">#REF!</definedName>
    <definedName name="________________DAT9" localSheetId="1">#REF!</definedName>
    <definedName name="________________DAT9" localSheetId="10">#REF!</definedName>
    <definedName name="________________DAT9" localSheetId="11">#REF!</definedName>
    <definedName name="________________DAT9" localSheetId="12">#REF!</definedName>
    <definedName name="________________DAT9" localSheetId="13">#REF!</definedName>
    <definedName name="________________DAT9" localSheetId="14">#REF!</definedName>
    <definedName name="________________DAT9" localSheetId="15">#REF!</definedName>
    <definedName name="________________DAT9" localSheetId="16">#REF!</definedName>
    <definedName name="________________DAT9" localSheetId="17">#REF!</definedName>
    <definedName name="________________DAT9" localSheetId="18">#REF!</definedName>
    <definedName name="________________DAT9" localSheetId="19">#REF!</definedName>
    <definedName name="________________DAT9" localSheetId="2">#REF!</definedName>
    <definedName name="________________DAT9" localSheetId="20">#REF!</definedName>
    <definedName name="________________DAT9" localSheetId="21">#REF!</definedName>
    <definedName name="________________DAT9" localSheetId="22">#REF!</definedName>
    <definedName name="________________DAT9" localSheetId="23">#REF!</definedName>
    <definedName name="________________DAT9" localSheetId="24">#REF!</definedName>
    <definedName name="________________DAT9" localSheetId="3">#REF!</definedName>
    <definedName name="________________DAT9" localSheetId="4">#REF!</definedName>
    <definedName name="________________DAT9" localSheetId="5">#REF!</definedName>
    <definedName name="________________DAT9" localSheetId="6">#REF!</definedName>
    <definedName name="________________DAT9" localSheetId="7">#REF!</definedName>
    <definedName name="________________DAT9" localSheetId="8">#REF!</definedName>
    <definedName name="________________DAT9" localSheetId="9">#REF!</definedName>
    <definedName name="________________DAT9">#REF!</definedName>
    <definedName name="________________f66000" localSheetId="1">'[1]SE R Neolux'!#REF!</definedName>
    <definedName name="________________f66000" localSheetId="10">'[1]SE R Neolux'!#REF!</definedName>
    <definedName name="________________f66000" localSheetId="11">'[1]SE R Neolux'!#REF!</definedName>
    <definedName name="________________f66000" localSheetId="12">'[1]SE R Neolux'!#REF!</definedName>
    <definedName name="________________f66000" localSheetId="13">'[1]SE R Neolux'!#REF!</definedName>
    <definedName name="________________f66000" localSheetId="14">'[1]SE R Neolux'!#REF!</definedName>
    <definedName name="________________f66000" localSheetId="15">'[1]SE R Neolux'!#REF!</definedName>
    <definedName name="________________f66000" localSheetId="16">'[1]SE R Neolux'!#REF!</definedName>
    <definedName name="________________f66000" localSheetId="17">'[1]SE R Neolux'!#REF!</definedName>
    <definedName name="________________f66000" localSheetId="18">'[1]SE R Neolux'!#REF!</definedName>
    <definedName name="________________f66000" localSheetId="19">'[1]SE R Neolux'!#REF!</definedName>
    <definedName name="________________f66000" localSheetId="2">'[1]SE R Neolux'!#REF!</definedName>
    <definedName name="________________f66000" localSheetId="20">'[1]SE R Neolux'!#REF!</definedName>
    <definedName name="________________f66000" localSheetId="21">'[1]SE R Neolux'!#REF!</definedName>
    <definedName name="________________f66000" localSheetId="22">'[1]SE R Neolux'!#REF!</definedName>
    <definedName name="________________f66000" localSheetId="23">'[1]SE R Neolux'!#REF!</definedName>
    <definedName name="________________f66000" localSheetId="24">'[1]SE R Neolux'!#REF!</definedName>
    <definedName name="________________f66000" localSheetId="3">'[1]SE R Neolux'!#REF!</definedName>
    <definedName name="________________f66000" localSheetId="4">'[1]SE R Neolux'!#REF!</definedName>
    <definedName name="________________f66000" localSheetId="5">'[1]SE R Neolux'!#REF!</definedName>
    <definedName name="________________f66000" localSheetId="6">'[1]SE R Neolux'!#REF!</definedName>
    <definedName name="________________f66000" localSheetId="7">'[1]SE R Neolux'!#REF!</definedName>
    <definedName name="________________f66000" localSheetId="8">'[1]SE R Neolux'!#REF!</definedName>
    <definedName name="________________f66000" localSheetId="9">'[1]SE R Neolux'!#REF!</definedName>
    <definedName name="________________f66000">'[1]SE R Neolux'!#REF!</definedName>
    <definedName name="_______________DAT1" localSheetId="1">#REF!</definedName>
    <definedName name="_______________DAT1" localSheetId="10">#REF!</definedName>
    <definedName name="_______________DAT1" localSheetId="11">#REF!</definedName>
    <definedName name="_______________DAT1" localSheetId="12">#REF!</definedName>
    <definedName name="_______________DAT1" localSheetId="13">#REF!</definedName>
    <definedName name="_______________DAT1" localSheetId="14">#REF!</definedName>
    <definedName name="_______________DAT1" localSheetId="15">#REF!</definedName>
    <definedName name="_______________DAT1" localSheetId="16">#REF!</definedName>
    <definedName name="_______________DAT1" localSheetId="17">#REF!</definedName>
    <definedName name="_______________DAT1" localSheetId="18">#REF!</definedName>
    <definedName name="_______________DAT1" localSheetId="19">#REF!</definedName>
    <definedName name="_______________DAT1" localSheetId="2">#REF!</definedName>
    <definedName name="_______________DAT1" localSheetId="20">#REF!</definedName>
    <definedName name="_______________DAT1" localSheetId="21">#REF!</definedName>
    <definedName name="_______________DAT1" localSheetId="22">#REF!</definedName>
    <definedName name="_______________DAT1" localSheetId="23">#REF!</definedName>
    <definedName name="_______________DAT1" localSheetId="24">#REF!</definedName>
    <definedName name="_______________DAT1" localSheetId="3">#REF!</definedName>
    <definedName name="_______________DAT1" localSheetId="4">#REF!</definedName>
    <definedName name="_______________DAT1" localSheetId="5">#REF!</definedName>
    <definedName name="_______________DAT1" localSheetId="6">#REF!</definedName>
    <definedName name="_______________DAT1" localSheetId="7">#REF!</definedName>
    <definedName name="_______________DAT1" localSheetId="8">#REF!</definedName>
    <definedName name="_______________DAT1" localSheetId="9">#REF!</definedName>
    <definedName name="_______________DAT1">#REF!</definedName>
    <definedName name="_______________DAT10" localSheetId="1">#REF!</definedName>
    <definedName name="_______________DAT10" localSheetId="10">#REF!</definedName>
    <definedName name="_______________DAT10" localSheetId="11">#REF!</definedName>
    <definedName name="_______________DAT10" localSheetId="12">#REF!</definedName>
    <definedName name="_______________DAT10" localSheetId="13">#REF!</definedName>
    <definedName name="_______________DAT10" localSheetId="14">#REF!</definedName>
    <definedName name="_______________DAT10" localSheetId="15">#REF!</definedName>
    <definedName name="_______________DAT10" localSheetId="16">#REF!</definedName>
    <definedName name="_______________DAT10" localSheetId="17">#REF!</definedName>
    <definedName name="_______________DAT10" localSheetId="18">#REF!</definedName>
    <definedName name="_______________DAT10" localSheetId="19">#REF!</definedName>
    <definedName name="_______________DAT10" localSheetId="2">#REF!</definedName>
    <definedName name="_______________DAT10" localSheetId="20">#REF!</definedName>
    <definedName name="_______________DAT10" localSheetId="21">#REF!</definedName>
    <definedName name="_______________DAT10" localSheetId="22">#REF!</definedName>
    <definedName name="_______________DAT10" localSheetId="23">#REF!</definedName>
    <definedName name="_______________DAT10" localSheetId="24">#REF!</definedName>
    <definedName name="_______________DAT10" localSheetId="3">#REF!</definedName>
    <definedName name="_______________DAT10" localSheetId="4">#REF!</definedName>
    <definedName name="_______________DAT10" localSheetId="5">#REF!</definedName>
    <definedName name="_______________DAT10" localSheetId="6">#REF!</definedName>
    <definedName name="_______________DAT10" localSheetId="7">#REF!</definedName>
    <definedName name="_______________DAT10" localSheetId="8">#REF!</definedName>
    <definedName name="_______________DAT10" localSheetId="9">#REF!</definedName>
    <definedName name="_______________DAT10">#REF!</definedName>
    <definedName name="_______________DAT11" localSheetId="1">#REF!</definedName>
    <definedName name="_______________DAT11" localSheetId="10">#REF!</definedName>
    <definedName name="_______________DAT11" localSheetId="11">#REF!</definedName>
    <definedName name="_______________DAT11" localSheetId="12">#REF!</definedName>
    <definedName name="_______________DAT11" localSheetId="13">#REF!</definedName>
    <definedName name="_______________DAT11" localSheetId="14">#REF!</definedName>
    <definedName name="_______________DAT11" localSheetId="15">#REF!</definedName>
    <definedName name="_______________DAT11" localSheetId="16">#REF!</definedName>
    <definedName name="_______________DAT11" localSheetId="17">#REF!</definedName>
    <definedName name="_______________DAT11" localSheetId="18">#REF!</definedName>
    <definedName name="_______________DAT11" localSheetId="19">#REF!</definedName>
    <definedName name="_______________DAT11" localSheetId="2">#REF!</definedName>
    <definedName name="_______________DAT11" localSheetId="20">#REF!</definedName>
    <definedName name="_______________DAT11" localSheetId="21">#REF!</definedName>
    <definedName name="_______________DAT11" localSheetId="22">#REF!</definedName>
    <definedName name="_______________DAT11" localSheetId="23">#REF!</definedName>
    <definedName name="_______________DAT11" localSheetId="24">#REF!</definedName>
    <definedName name="_______________DAT11" localSheetId="3">#REF!</definedName>
    <definedName name="_______________DAT11" localSheetId="4">#REF!</definedName>
    <definedName name="_______________DAT11" localSheetId="5">#REF!</definedName>
    <definedName name="_______________DAT11" localSheetId="6">#REF!</definedName>
    <definedName name="_______________DAT11" localSheetId="7">#REF!</definedName>
    <definedName name="_______________DAT11" localSheetId="8">#REF!</definedName>
    <definedName name="_______________DAT11" localSheetId="9">#REF!</definedName>
    <definedName name="_______________DAT11">#REF!</definedName>
    <definedName name="_______________DAT12" localSheetId="1">#REF!</definedName>
    <definedName name="_______________DAT12" localSheetId="10">#REF!</definedName>
    <definedName name="_______________DAT12" localSheetId="11">#REF!</definedName>
    <definedName name="_______________DAT12" localSheetId="12">#REF!</definedName>
    <definedName name="_______________DAT12" localSheetId="13">#REF!</definedName>
    <definedName name="_______________DAT12" localSheetId="14">#REF!</definedName>
    <definedName name="_______________DAT12" localSheetId="15">#REF!</definedName>
    <definedName name="_______________DAT12" localSheetId="16">#REF!</definedName>
    <definedName name="_______________DAT12" localSheetId="17">#REF!</definedName>
    <definedName name="_______________DAT12" localSheetId="18">#REF!</definedName>
    <definedName name="_______________DAT12" localSheetId="19">#REF!</definedName>
    <definedName name="_______________DAT12" localSheetId="2">#REF!</definedName>
    <definedName name="_______________DAT12" localSheetId="20">#REF!</definedName>
    <definedName name="_______________DAT12" localSheetId="21">#REF!</definedName>
    <definedName name="_______________DAT12" localSheetId="22">#REF!</definedName>
    <definedName name="_______________DAT12" localSheetId="23">#REF!</definedName>
    <definedName name="_______________DAT12" localSheetId="24">#REF!</definedName>
    <definedName name="_______________DAT12" localSheetId="3">#REF!</definedName>
    <definedName name="_______________DAT12" localSheetId="4">#REF!</definedName>
    <definedName name="_______________DAT12" localSheetId="5">#REF!</definedName>
    <definedName name="_______________DAT12" localSheetId="6">#REF!</definedName>
    <definedName name="_______________DAT12" localSheetId="7">#REF!</definedName>
    <definedName name="_______________DAT12" localSheetId="8">#REF!</definedName>
    <definedName name="_______________DAT12" localSheetId="9">#REF!</definedName>
    <definedName name="_______________DAT12">#REF!</definedName>
    <definedName name="_______________DAT2" localSheetId="1">#REF!</definedName>
    <definedName name="_______________DAT2" localSheetId="10">#REF!</definedName>
    <definedName name="_______________DAT2" localSheetId="11">#REF!</definedName>
    <definedName name="_______________DAT2" localSheetId="12">#REF!</definedName>
    <definedName name="_______________DAT2" localSheetId="13">#REF!</definedName>
    <definedName name="_______________DAT2" localSheetId="14">#REF!</definedName>
    <definedName name="_______________DAT2" localSheetId="15">#REF!</definedName>
    <definedName name="_______________DAT2" localSheetId="16">#REF!</definedName>
    <definedName name="_______________DAT2" localSheetId="17">#REF!</definedName>
    <definedName name="_______________DAT2" localSheetId="18">#REF!</definedName>
    <definedName name="_______________DAT2" localSheetId="19">#REF!</definedName>
    <definedName name="_______________DAT2" localSheetId="2">#REF!</definedName>
    <definedName name="_______________DAT2" localSheetId="20">#REF!</definedName>
    <definedName name="_______________DAT2" localSheetId="21">#REF!</definedName>
    <definedName name="_______________DAT2" localSheetId="22">#REF!</definedName>
    <definedName name="_______________DAT2" localSheetId="23">#REF!</definedName>
    <definedName name="_______________DAT2" localSheetId="24">#REF!</definedName>
    <definedName name="_______________DAT2" localSheetId="3">#REF!</definedName>
    <definedName name="_______________DAT2" localSheetId="4">#REF!</definedName>
    <definedName name="_______________DAT2" localSheetId="5">#REF!</definedName>
    <definedName name="_______________DAT2" localSheetId="6">#REF!</definedName>
    <definedName name="_______________DAT2" localSheetId="7">#REF!</definedName>
    <definedName name="_______________DAT2" localSheetId="8">#REF!</definedName>
    <definedName name="_______________DAT2" localSheetId="9">#REF!</definedName>
    <definedName name="_______________DAT2">#REF!</definedName>
    <definedName name="_______________DAT3" localSheetId="1">#REF!</definedName>
    <definedName name="_______________DAT3" localSheetId="10">#REF!</definedName>
    <definedName name="_______________DAT3" localSheetId="11">#REF!</definedName>
    <definedName name="_______________DAT3" localSheetId="12">#REF!</definedName>
    <definedName name="_______________DAT3" localSheetId="13">#REF!</definedName>
    <definedName name="_______________DAT3" localSheetId="14">#REF!</definedName>
    <definedName name="_______________DAT3" localSheetId="15">#REF!</definedName>
    <definedName name="_______________DAT3" localSheetId="16">#REF!</definedName>
    <definedName name="_______________DAT3" localSheetId="17">#REF!</definedName>
    <definedName name="_______________DAT3" localSheetId="18">#REF!</definedName>
    <definedName name="_______________DAT3" localSheetId="19">#REF!</definedName>
    <definedName name="_______________DAT3" localSheetId="2">#REF!</definedName>
    <definedName name="_______________DAT3" localSheetId="20">#REF!</definedName>
    <definedName name="_______________DAT3" localSheetId="21">#REF!</definedName>
    <definedName name="_______________DAT3" localSheetId="22">#REF!</definedName>
    <definedName name="_______________DAT3" localSheetId="23">#REF!</definedName>
    <definedName name="_______________DAT3" localSheetId="24">#REF!</definedName>
    <definedName name="_______________DAT3" localSheetId="3">#REF!</definedName>
    <definedName name="_______________DAT3" localSheetId="4">#REF!</definedName>
    <definedName name="_______________DAT3" localSheetId="5">#REF!</definedName>
    <definedName name="_______________DAT3" localSheetId="6">#REF!</definedName>
    <definedName name="_______________DAT3" localSheetId="7">#REF!</definedName>
    <definedName name="_______________DAT3" localSheetId="8">#REF!</definedName>
    <definedName name="_______________DAT3" localSheetId="9">#REF!</definedName>
    <definedName name="_______________DAT3">#REF!</definedName>
    <definedName name="_______________DAT4" localSheetId="1">#REF!</definedName>
    <definedName name="_______________DAT4" localSheetId="10">#REF!</definedName>
    <definedName name="_______________DAT4" localSheetId="11">#REF!</definedName>
    <definedName name="_______________DAT4" localSheetId="12">#REF!</definedName>
    <definedName name="_______________DAT4" localSheetId="13">#REF!</definedName>
    <definedName name="_______________DAT4" localSheetId="14">#REF!</definedName>
    <definedName name="_______________DAT4" localSheetId="15">#REF!</definedName>
    <definedName name="_______________DAT4" localSheetId="16">#REF!</definedName>
    <definedName name="_______________DAT4" localSheetId="17">#REF!</definedName>
    <definedName name="_______________DAT4" localSheetId="18">#REF!</definedName>
    <definedName name="_______________DAT4" localSheetId="19">#REF!</definedName>
    <definedName name="_______________DAT4" localSheetId="2">#REF!</definedName>
    <definedName name="_______________DAT4" localSheetId="20">#REF!</definedName>
    <definedName name="_______________DAT4" localSheetId="21">#REF!</definedName>
    <definedName name="_______________DAT4" localSheetId="22">#REF!</definedName>
    <definedName name="_______________DAT4" localSheetId="23">#REF!</definedName>
    <definedName name="_______________DAT4" localSheetId="24">#REF!</definedName>
    <definedName name="_______________DAT4" localSheetId="3">#REF!</definedName>
    <definedName name="_______________DAT4" localSheetId="4">#REF!</definedName>
    <definedName name="_______________DAT4" localSheetId="5">#REF!</definedName>
    <definedName name="_______________DAT4" localSheetId="6">#REF!</definedName>
    <definedName name="_______________DAT4" localSheetId="7">#REF!</definedName>
    <definedName name="_______________DAT4" localSheetId="8">#REF!</definedName>
    <definedName name="_______________DAT4" localSheetId="9">#REF!</definedName>
    <definedName name="_______________DAT4">#REF!</definedName>
    <definedName name="_______________DAT5" localSheetId="1">#REF!</definedName>
    <definedName name="_______________DAT5" localSheetId="10">#REF!</definedName>
    <definedName name="_______________DAT5" localSheetId="11">#REF!</definedName>
    <definedName name="_______________DAT5" localSheetId="12">#REF!</definedName>
    <definedName name="_______________DAT5" localSheetId="13">#REF!</definedName>
    <definedName name="_______________DAT5" localSheetId="14">#REF!</definedName>
    <definedName name="_______________DAT5" localSheetId="15">#REF!</definedName>
    <definedName name="_______________DAT5" localSheetId="16">#REF!</definedName>
    <definedName name="_______________DAT5" localSheetId="17">#REF!</definedName>
    <definedName name="_______________DAT5" localSheetId="18">#REF!</definedName>
    <definedName name="_______________DAT5" localSheetId="19">#REF!</definedName>
    <definedName name="_______________DAT5" localSheetId="2">#REF!</definedName>
    <definedName name="_______________DAT5" localSheetId="20">#REF!</definedName>
    <definedName name="_______________DAT5" localSheetId="21">#REF!</definedName>
    <definedName name="_______________DAT5" localSheetId="22">#REF!</definedName>
    <definedName name="_______________DAT5" localSheetId="23">#REF!</definedName>
    <definedName name="_______________DAT5" localSheetId="24">#REF!</definedName>
    <definedName name="_______________DAT5" localSheetId="3">#REF!</definedName>
    <definedName name="_______________DAT5" localSheetId="4">#REF!</definedName>
    <definedName name="_______________DAT5" localSheetId="5">#REF!</definedName>
    <definedName name="_______________DAT5" localSheetId="6">#REF!</definedName>
    <definedName name="_______________DAT5" localSheetId="7">#REF!</definedName>
    <definedName name="_______________DAT5" localSheetId="8">#REF!</definedName>
    <definedName name="_______________DAT5" localSheetId="9">#REF!</definedName>
    <definedName name="_______________DAT5">#REF!</definedName>
    <definedName name="_______________DAT6" localSheetId="1">#REF!</definedName>
    <definedName name="_______________DAT6" localSheetId="10">#REF!</definedName>
    <definedName name="_______________DAT6" localSheetId="11">#REF!</definedName>
    <definedName name="_______________DAT6" localSheetId="12">#REF!</definedName>
    <definedName name="_______________DAT6" localSheetId="13">#REF!</definedName>
    <definedName name="_______________DAT6" localSheetId="14">#REF!</definedName>
    <definedName name="_______________DAT6" localSheetId="15">#REF!</definedName>
    <definedName name="_______________DAT6" localSheetId="16">#REF!</definedName>
    <definedName name="_______________DAT6" localSheetId="17">#REF!</definedName>
    <definedName name="_______________DAT6" localSheetId="18">#REF!</definedName>
    <definedName name="_______________DAT6" localSheetId="19">#REF!</definedName>
    <definedName name="_______________DAT6" localSheetId="2">#REF!</definedName>
    <definedName name="_______________DAT6" localSheetId="20">#REF!</definedName>
    <definedName name="_______________DAT6" localSheetId="21">#REF!</definedName>
    <definedName name="_______________DAT6" localSheetId="22">#REF!</definedName>
    <definedName name="_______________DAT6" localSheetId="23">#REF!</definedName>
    <definedName name="_______________DAT6" localSheetId="24">#REF!</definedName>
    <definedName name="_______________DAT6" localSheetId="3">#REF!</definedName>
    <definedName name="_______________DAT6" localSheetId="4">#REF!</definedName>
    <definedName name="_______________DAT6" localSheetId="5">#REF!</definedName>
    <definedName name="_______________DAT6" localSheetId="6">#REF!</definedName>
    <definedName name="_______________DAT6" localSheetId="7">#REF!</definedName>
    <definedName name="_______________DAT6" localSheetId="8">#REF!</definedName>
    <definedName name="_______________DAT6" localSheetId="9">#REF!</definedName>
    <definedName name="_______________DAT6">#REF!</definedName>
    <definedName name="_______________DAT7" localSheetId="1">#REF!</definedName>
    <definedName name="_______________DAT7" localSheetId="10">#REF!</definedName>
    <definedName name="_______________DAT7" localSheetId="11">#REF!</definedName>
    <definedName name="_______________DAT7" localSheetId="12">#REF!</definedName>
    <definedName name="_______________DAT7" localSheetId="13">#REF!</definedName>
    <definedName name="_______________DAT7" localSheetId="14">#REF!</definedName>
    <definedName name="_______________DAT7" localSheetId="15">#REF!</definedName>
    <definedName name="_______________DAT7" localSheetId="16">#REF!</definedName>
    <definedName name="_______________DAT7" localSheetId="17">#REF!</definedName>
    <definedName name="_______________DAT7" localSheetId="18">#REF!</definedName>
    <definedName name="_______________DAT7" localSheetId="19">#REF!</definedName>
    <definedName name="_______________DAT7" localSheetId="2">#REF!</definedName>
    <definedName name="_______________DAT7" localSheetId="20">#REF!</definedName>
    <definedName name="_______________DAT7" localSheetId="21">#REF!</definedName>
    <definedName name="_______________DAT7" localSheetId="22">#REF!</definedName>
    <definedName name="_______________DAT7" localSheetId="23">#REF!</definedName>
    <definedName name="_______________DAT7" localSheetId="24">#REF!</definedName>
    <definedName name="_______________DAT7" localSheetId="3">#REF!</definedName>
    <definedName name="_______________DAT7" localSheetId="4">#REF!</definedName>
    <definedName name="_______________DAT7" localSheetId="5">#REF!</definedName>
    <definedName name="_______________DAT7" localSheetId="6">#REF!</definedName>
    <definedName name="_______________DAT7" localSheetId="7">#REF!</definedName>
    <definedName name="_______________DAT7" localSheetId="8">#REF!</definedName>
    <definedName name="_______________DAT7" localSheetId="9">#REF!</definedName>
    <definedName name="_______________DAT7">#REF!</definedName>
    <definedName name="_______________DAT8" localSheetId="1">#REF!</definedName>
    <definedName name="_______________DAT8" localSheetId="10">#REF!</definedName>
    <definedName name="_______________DAT8" localSheetId="11">#REF!</definedName>
    <definedName name="_______________DAT8" localSheetId="12">#REF!</definedName>
    <definedName name="_______________DAT8" localSheetId="13">#REF!</definedName>
    <definedName name="_______________DAT8" localSheetId="14">#REF!</definedName>
    <definedName name="_______________DAT8" localSheetId="15">#REF!</definedName>
    <definedName name="_______________DAT8" localSheetId="16">#REF!</definedName>
    <definedName name="_______________DAT8" localSheetId="17">#REF!</definedName>
    <definedName name="_______________DAT8" localSheetId="18">#REF!</definedName>
    <definedName name="_______________DAT8" localSheetId="19">#REF!</definedName>
    <definedName name="_______________DAT8" localSheetId="2">#REF!</definedName>
    <definedName name="_______________DAT8" localSheetId="20">#REF!</definedName>
    <definedName name="_______________DAT8" localSheetId="21">#REF!</definedName>
    <definedName name="_______________DAT8" localSheetId="22">#REF!</definedName>
    <definedName name="_______________DAT8" localSheetId="23">#REF!</definedName>
    <definedName name="_______________DAT8" localSheetId="24">#REF!</definedName>
    <definedName name="_______________DAT8" localSheetId="3">#REF!</definedName>
    <definedName name="_______________DAT8" localSheetId="4">#REF!</definedName>
    <definedName name="_______________DAT8" localSheetId="5">#REF!</definedName>
    <definedName name="_______________DAT8" localSheetId="6">#REF!</definedName>
    <definedName name="_______________DAT8" localSheetId="7">#REF!</definedName>
    <definedName name="_______________DAT8" localSheetId="8">#REF!</definedName>
    <definedName name="_______________DAT8" localSheetId="9">#REF!</definedName>
    <definedName name="_______________DAT8">#REF!</definedName>
    <definedName name="_______________DAT9" localSheetId="1">#REF!</definedName>
    <definedName name="_______________DAT9" localSheetId="10">#REF!</definedName>
    <definedName name="_______________DAT9" localSheetId="11">#REF!</definedName>
    <definedName name="_______________DAT9" localSheetId="12">#REF!</definedName>
    <definedName name="_______________DAT9" localSheetId="13">#REF!</definedName>
    <definedName name="_______________DAT9" localSheetId="14">#REF!</definedName>
    <definedName name="_______________DAT9" localSheetId="15">#REF!</definedName>
    <definedName name="_______________DAT9" localSheetId="16">#REF!</definedName>
    <definedName name="_______________DAT9" localSheetId="17">#REF!</definedName>
    <definedName name="_______________DAT9" localSheetId="18">#REF!</definedName>
    <definedName name="_______________DAT9" localSheetId="19">#REF!</definedName>
    <definedName name="_______________DAT9" localSheetId="2">#REF!</definedName>
    <definedName name="_______________DAT9" localSheetId="20">#REF!</definedName>
    <definedName name="_______________DAT9" localSheetId="21">#REF!</definedName>
    <definedName name="_______________DAT9" localSheetId="22">#REF!</definedName>
    <definedName name="_______________DAT9" localSheetId="23">#REF!</definedName>
    <definedName name="_______________DAT9" localSheetId="24">#REF!</definedName>
    <definedName name="_______________DAT9" localSheetId="3">#REF!</definedName>
    <definedName name="_______________DAT9" localSheetId="4">#REF!</definedName>
    <definedName name="_______________DAT9" localSheetId="5">#REF!</definedName>
    <definedName name="_______________DAT9" localSheetId="6">#REF!</definedName>
    <definedName name="_______________DAT9" localSheetId="7">#REF!</definedName>
    <definedName name="_______________DAT9" localSheetId="8">#REF!</definedName>
    <definedName name="_______________DAT9" localSheetId="9">#REF!</definedName>
    <definedName name="_______________DAT9">#REF!</definedName>
    <definedName name="_______________f66000" localSheetId="1">'[1]SE R Neolux'!#REF!</definedName>
    <definedName name="_______________f66000" localSheetId="10">'[1]SE R Neolux'!#REF!</definedName>
    <definedName name="_______________f66000" localSheetId="11">'[1]SE R Neolux'!#REF!</definedName>
    <definedName name="_______________f66000" localSheetId="12">'[1]SE R Neolux'!#REF!</definedName>
    <definedName name="_______________f66000" localSheetId="13">'[1]SE R Neolux'!#REF!</definedName>
    <definedName name="_______________f66000" localSheetId="14">'[1]SE R Neolux'!#REF!</definedName>
    <definedName name="_______________f66000" localSheetId="15">'[1]SE R Neolux'!#REF!</definedName>
    <definedName name="_______________f66000" localSheetId="16">'[1]SE R Neolux'!#REF!</definedName>
    <definedName name="_______________f66000" localSheetId="17">'[1]SE R Neolux'!#REF!</definedName>
    <definedName name="_______________f66000" localSheetId="18">'[1]SE R Neolux'!#REF!</definedName>
    <definedName name="_______________f66000" localSheetId="19">'[1]SE R Neolux'!#REF!</definedName>
    <definedName name="_______________f66000" localSheetId="2">'[1]SE R Neolux'!#REF!</definedName>
    <definedName name="_______________f66000" localSheetId="20">'[1]SE R Neolux'!#REF!</definedName>
    <definedName name="_______________f66000" localSheetId="21">'[1]SE R Neolux'!#REF!</definedName>
    <definedName name="_______________f66000" localSheetId="22">'[1]SE R Neolux'!#REF!</definedName>
    <definedName name="_______________f66000" localSheetId="23">'[1]SE R Neolux'!#REF!</definedName>
    <definedName name="_______________f66000" localSheetId="24">'[1]SE R Neolux'!#REF!</definedName>
    <definedName name="_______________f66000" localSheetId="3">'[1]SE R Neolux'!#REF!</definedName>
    <definedName name="_______________f66000" localSheetId="4">'[1]SE R Neolux'!#REF!</definedName>
    <definedName name="_______________f66000" localSheetId="5">'[1]SE R Neolux'!#REF!</definedName>
    <definedName name="_______________f66000" localSheetId="6">'[1]SE R Neolux'!#REF!</definedName>
    <definedName name="_______________f66000" localSheetId="7">'[1]SE R Neolux'!#REF!</definedName>
    <definedName name="_______________f66000" localSheetId="8">'[1]SE R Neolux'!#REF!</definedName>
    <definedName name="_______________f66000" localSheetId="9">'[1]SE R Neolux'!#REF!</definedName>
    <definedName name="_______________f66000">'[1]SE R Neolux'!#REF!</definedName>
    <definedName name="______________DAT1" localSheetId="1">#REF!</definedName>
    <definedName name="______________DAT1" localSheetId="10">#REF!</definedName>
    <definedName name="______________DAT1" localSheetId="11">#REF!</definedName>
    <definedName name="______________DAT1" localSheetId="12">#REF!</definedName>
    <definedName name="______________DAT1" localSheetId="13">#REF!</definedName>
    <definedName name="______________DAT1" localSheetId="14">#REF!</definedName>
    <definedName name="______________DAT1" localSheetId="15">#REF!</definedName>
    <definedName name="______________DAT1" localSheetId="16">#REF!</definedName>
    <definedName name="______________DAT1" localSheetId="17">#REF!</definedName>
    <definedName name="______________DAT1" localSheetId="18">#REF!</definedName>
    <definedName name="______________DAT1" localSheetId="19">#REF!</definedName>
    <definedName name="______________DAT1" localSheetId="2">#REF!</definedName>
    <definedName name="______________DAT1" localSheetId="20">#REF!</definedName>
    <definedName name="______________DAT1" localSheetId="21">#REF!</definedName>
    <definedName name="______________DAT1" localSheetId="22">#REF!</definedName>
    <definedName name="______________DAT1" localSheetId="23">#REF!</definedName>
    <definedName name="______________DAT1" localSheetId="24">#REF!</definedName>
    <definedName name="______________DAT1" localSheetId="3">#REF!</definedName>
    <definedName name="______________DAT1" localSheetId="4">#REF!</definedName>
    <definedName name="______________DAT1" localSheetId="5">#REF!</definedName>
    <definedName name="______________DAT1" localSheetId="6">#REF!</definedName>
    <definedName name="______________DAT1" localSheetId="7">#REF!</definedName>
    <definedName name="______________DAT1" localSheetId="8">#REF!</definedName>
    <definedName name="______________DAT1" localSheetId="9">#REF!</definedName>
    <definedName name="______________DAT1">#REF!</definedName>
    <definedName name="______________DAT10" localSheetId="1">#REF!</definedName>
    <definedName name="______________DAT10" localSheetId="10">#REF!</definedName>
    <definedName name="______________DAT10" localSheetId="11">#REF!</definedName>
    <definedName name="______________DAT10" localSheetId="12">#REF!</definedName>
    <definedName name="______________DAT10" localSheetId="13">#REF!</definedName>
    <definedName name="______________DAT10" localSheetId="14">#REF!</definedName>
    <definedName name="______________DAT10" localSheetId="15">#REF!</definedName>
    <definedName name="______________DAT10" localSheetId="16">#REF!</definedName>
    <definedName name="______________DAT10" localSheetId="17">#REF!</definedName>
    <definedName name="______________DAT10" localSheetId="18">#REF!</definedName>
    <definedName name="______________DAT10" localSheetId="19">#REF!</definedName>
    <definedName name="______________DAT10" localSheetId="2">#REF!</definedName>
    <definedName name="______________DAT10" localSheetId="20">#REF!</definedName>
    <definedName name="______________DAT10" localSheetId="21">#REF!</definedName>
    <definedName name="______________DAT10" localSheetId="22">#REF!</definedName>
    <definedName name="______________DAT10" localSheetId="23">#REF!</definedName>
    <definedName name="______________DAT10" localSheetId="24">#REF!</definedName>
    <definedName name="______________DAT10" localSheetId="3">#REF!</definedName>
    <definedName name="______________DAT10" localSheetId="4">#REF!</definedName>
    <definedName name="______________DAT10" localSheetId="5">#REF!</definedName>
    <definedName name="______________DAT10" localSheetId="6">#REF!</definedName>
    <definedName name="______________DAT10" localSheetId="7">#REF!</definedName>
    <definedName name="______________DAT10" localSheetId="8">#REF!</definedName>
    <definedName name="______________DAT10" localSheetId="9">#REF!</definedName>
    <definedName name="______________DAT10">#REF!</definedName>
    <definedName name="______________DAT11" localSheetId="1">#REF!</definedName>
    <definedName name="______________DAT11" localSheetId="10">#REF!</definedName>
    <definedName name="______________DAT11" localSheetId="11">#REF!</definedName>
    <definedName name="______________DAT11" localSheetId="12">#REF!</definedName>
    <definedName name="______________DAT11" localSheetId="13">#REF!</definedName>
    <definedName name="______________DAT11" localSheetId="14">#REF!</definedName>
    <definedName name="______________DAT11" localSheetId="15">#REF!</definedName>
    <definedName name="______________DAT11" localSheetId="16">#REF!</definedName>
    <definedName name="______________DAT11" localSheetId="17">#REF!</definedName>
    <definedName name="______________DAT11" localSheetId="18">#REF!</definedName>
    <definedName name="______________DAT11" localSheetId="19">#REF!</definedName>
    <definedName name="______________DAT11" localSheetId="2">#REF!</definedName>
    <definedName name="______________DAT11" localSheetId="20">#REF!</definedName>
    <definedName name="______________DAT11" localSheetId="21">#REF!</definedName>
    <definedName name="______________DAT11" localSheetId="22">#REF!</definedName>
    <definedName name="______________DAT11" localSheetId="23">#REF!</definedName>
    <definedName name="______________DAT11" localSheetId="24">#REF!</definedName>
    <definedName name="______________DAT11" localSheetId="3">#REF!</definedName>
    <definedName name="______________DAT11" localSheetId="4">#REF!</definedName>
    <definedName name="______________DAT11" localSheetId="5">#REF!</definedName>
    <definedName name="______________DAT11" localSheetId="6">#REF!</definedName>
    <definedName name="______________DAT11" localSheetId="7">#REF!</definedName>
    <definedName name="______________DAT11" localSheetId="8">#REF!</definedName>
    <definedName name="______________DAT11" localSheetId="9">#REF!</definedName>
    <definedName name="______________DAT11">#REF!</definedName>
    <definedName name="______________DAT12" localSheetId="1">#REF!</definedName>
    <definedName name="______________DAT12" localSheetId="10">#REF!</definedName>
    <definedName name="______________DAT12" localSheetId="11">#REF!</definedName>
    <definedName name="______________DAT12" localSheetId="12">#REF!</definedName>
    <definedName name="______________DAT12" localSheetId="13">#REF!</definedName>
    <definedName name="______________DAT12" localSheetId="14">#REF!</definedName>
    <definedName name="______________DAT12" localSheetId="15">#REF!</definedName>
    <definedName name="______________DAT12" localSheetId="16">#REF!</definedName>
    <definedName name="______________DAT12" localSheetId="17">#REF!</definedName>
    <definedName name="______________DAT12" localSheetId="18">#REF!</definedName>
    <definedName name="______________DAT12" localSheetId="19">#REF!</definedName>
    <definedName name="______________DAT12" localSheetId="2">#REF!</definedName>
    <definedName name="______________DAT12" localSheetId="20">#REF!</definedName>
    <definedName name="______________DAT12" localSheetId="21">#REF!</definedName>
    <definedName name="______________DAT12" localSheetId="22">#REF!</definedName>
    <definedName name="______________DAT12" localSheetId="23">#REF!</definedName>
    <definedName name="______________DAT12" localSheetId="24">#REF!</definedName>
    <definedName name="______________DAT12" localSheetId="3">#REF!</definedName>
    <definedName name="______________DAT12" localSheetId="4">#REF!</definedName>
    <definedName name="______________DAT12" localSheetId="5">#REF!</definedName>
    <definedName name="______________DAT12" localSheetId="6">#REF!</definedName>
    <definedName name="______________DAT12" localSheetId="7">#REF!</definedName>
    <definedName name="______________DAT12" localSheetId="8">#REF!</definedName>
    <definedName name="______________DAT12" localSheetId="9">#REF!</definedName>
    <definedName name="______________DAT12">#REF!</definedName>
    <definedName name="______________DAT2" localSheetId="1">#REF!</definedName>
    <definedName name="______________DAT2" localSheetId="10">#REF!</definedName>
    <definedName name="______________DAT2" localSheetId="11">#REF!</definedName>
    <definedName name="______________DAT2" localSheetId="12">#REF!</definedName>
    <definedName name="______________DAT2" localSheetId="13">#REF!</definedName>
    <definedName name="______________DAT2" localSheetId="14">#REF!</definedName>
    <definedName name="______________DAT2" localSheetId="15">#REF!</definedName>
    <definedName name="______________DAT2" localSheetId="16">#REF!</definedName>
    <definedName name="______________DAT2" localSheetId="17">#REF!</definedName>
    <definedName name="______________DAT2" localSheetId="18">#REF!</definedName>
    <definedName name="______________DAT2" localSheetId="19">#REF!</definedName>
    <definedName name="______________DAT2" localSheetId="2">#REF!</definedName>
    <definedName name="______________DAT2" localSheetId="20">#REF!</definedName>
    <definedName name="______________DAT2" localSheetId="21">#REF!</definedName>
    <definedName name="______________DAT2" localSheetId="22">#REF!</definedName>
    <definedName name="______________DAT2" localSheetId="23">#REF!</definedName>
    <definedName name="______________DAT2" localSheetId="24">#REF!</definedName>
    <definedName name="______________DAT2" localSheetId="3">#REF!</definedName>
    <definedName name="______________DAT2" localSheetId="4">#REF!</definedName>
    <definedName name="______________DAT2" localSheetId="5">#REF!</definedName>
    <definedName name="______________DAT2" localSheetId="6">#REF!</definedName>
    <definedName name="______________DAT2" localSheetId="7">#REF!</definedName>
    <definedName name="______________DAT2" localSheetId="8">#REF!</definedName>
    <definedName name="______________DAT2" localSheetId="9">#REF!</definedName>
    <definedName name="______________DAT2">#REF!</definedName>
    <definedName name="______________DAT3" localSheetId="1">#REF!</definedName>
    <definedName name="______________DAT3" localSheetId="10">#REF!</definedName>
    <definedName name="______________DAT3" localSheetId="11">#REF!</definedName>
    <definedName name="______________DAT3" localSheetId="12">#REF!</definedName>
    <definedName name="______________DAT3" localSheetId="13">#REF!</definedName>
    <definedName name="______________DAT3" localSheetId="14">#REF!</definedName>
    <definedName name="______________DAT3" localSheetId="15">#REF!</definedName>
    <definedName name="______________DAT3" localSheetId="16">#REF!</definedName>
    <definedName name="______________DAT3" localSheetId="17">#REF!</definedName>
    <definedName name="______________DAT3" localSheetId="18">#REF!</definedName>
    <definedName name="______________DAT3" localSheetId="19">#REF!</definedName>
    <definedName name="______________DAT3" localSheetId="2">#REF!</definedName>
    <definedName name="______________DAT3" localSheetId="20">#REF!</definedName>
    <definedName name="______________DAT3" localSheetId="21">#REF!</definedName>
    <definedName name="______________DAT3" localSheetId="22">#REF!</definedName>
    <definedName name="______________DAT3" localSheetId="23">#REF!</definedName>
    <definedName name="______________DAT3" localSheetId="24">#REF!</definedName>
    <definedName name="______________DAT3" localSheetId="3">#REF!</definedName>
    <definedName name="______________DAT3" localSheetId="4">#REF!</definedName>
    <definedName name="______________DAT3" localSheetId="5">#REF!</definedName>
    <definedName name="______________DAT3" localSheetId="6">#REF!</definedName>
    <definedName name="______________DAT3" localSheetId="7">#REF!</definedName>
    <definedName name="______________DAT3" localSheetId="8">#REF!</definedName>
    <definedName name="______________DAT3" localSheetId="9">#REF!</definedName>
    <definedName name="______________DAT3">#REF!</definedName>
    <definedName name="______________DAT4" localSheetId="1">#REF!</definedName>
    <definedName name="______________DAT4" localSheetId="10">#REF!</definedName>
    <definedName name="______________DAT4" localSheetId="11">#REF!</definedName>
    <definedName name="______________DAT4" localSheetId="12">#REF!</definedName>
    <definedName name="______________DAT4" localSheetId="13">#REF!</definedName>
    <definedName name="______________DAT4" localSheetId="14">#REF!</definedName>
    <definedName name="______________DAT4" localSheetId="15">#REF!</definedName>
    <definedName name="______________DAT4" localSheetId="16">#REF!</definedName>
    <definedName name="______________DAT4" localSheetId="17">#REF!</definedName>
    <definedName name="______________DAT4" localSheetId="18">#REF!</definedName>
    <definedName name="______________DAT4" localSheetId="19">#REF!</definedName>
    <definedName name="______________DAT4" localSheetId="2">#REF!</definedName>
    <definedName name="______________DAT4" localSheetId="20">#REF!</definedName>
    <definedName name="______________DAT4" localSheetId="21">#REF!</definedName>
    <definedName name="______________DAT4" localSheetId="22">#REF!</definedName>
    <definedName name="______________DAT4" localSheetId="23">#REF!</definedName>
    <definedName name="______________DAT4" localSheetId="24">#REF!</definedName>
    <definedName name="______________DAT4" localSheetId="3">#REF!</definedName>
    <definedName name="______________DAT4" localSheetId="4">#REF!</definedName>
    <definedName name="______________DAT4" localSheetId="5">#REF!</definedName>
    <definedName name="______________DAT4" localSheetId="6">#REF!</definedName>
    <definedName name="______________DAT4" localSheetId="7">#REF!</definedName>
    <definedName name="______________DAT4" localSheetId="8">#REF!</definedName>
    <definedName name="______________DAT4" localSheetId="9">#REF!</definedName>
    <definedName name="______________DAT4">#REF!</definedName>
    <definedName name="______________DAT5" localSheetId="1">#REF!</definedName>
    <definedName name="______________DAT5" localSheetId="10">#REF!</definedName>
    <definedName name="______________DAT5" localSheetId="11">#REF!</definedName>
    <definedName name="______________DAT5" localSheetId="12">#REF!</definedName>
    <definedName name="______________DAT5" localSheetId="13">#REF!</definedName>
    <definedName name="______________DAT5" localSheetId="14">#REF!</definedName>
    <definedName name="______________DAT5" localSheetId="15">#REF!</definedName>
    <definedName name="______________DAT5" localSheetId="16">#REF!</definedName>
    <definedName name="______________DAT5" localSheetId="17">#REF!</definedName>
    <definedName name="______________DAT5" localSheetId="18">#REF!</definedName>
    <definedName name="______________DAT5" localSheetId="19">#REF!</definedName>
    <definedName name="______________DAT5" localSheetId="2">#REF!</definedName>
    <definedName name="______________DAT5" localSheetId="20">#REF!</definedName>
    <definedName name="______________DAT5" localSheetId="21">#REF!</definedName>
    <definedName name="______________DAT5" localSheetId="22">#REF!</definedName>
    <definedName name="______________DAT5" localSheetId="23">#REF!</definedName>
    <definedName name="______________DAT5" localSheetId="24">#REF!</definedName>
    <definedName name="______________DAT5" localSheetId="3">#REF!</definedName>
    <definedName name="______________DAT5" localSheetId="4">#REF!</definedName>
    <definedName name="______________DAT5" localSheetId="5">#REF!</definedName>
    <definedName name="______________DAT5" localSheetId="6">#REF!</definedName>
    <definedName name="______________DAT5" localSheetId="7">#REF!</definedName>
    <definedName name="______________DAT5" localSheetId="8">#REF!</definedName>
    <definedName name="______________DAT5" localSheetId="9">#REF!</definedName>
    <definedName name="______________DAT5">#REF!</definedName>
    <definedName name="______________DAT6" localSheetId="1">#REF!</definedName>
    <definedName name="______________DAT6" localSheetId="10">#REF!</definedName>
    <definedName name="______________DAT6" localSheetId="11">#REF!</definedName>
    <definedName name="______________DAT6" localSheetId="12">#REF!</definedName>
    <definedName name="______________DAT6" localSheetId="13">#REF!</definedName>
    <definedName name="______________DAT6" localSheetId="14">#REF!</definedName>
    <definedName name="______________DAT6" localSheetId="15">#REF!</definedName>
    <definedName name="______________DAT6" localSheetId="16">#REF!</definedName>
    <definedName name="______________DAT6" localSheetId="17">#REF!</definedName>
    <definedName name="______________DAT6" localSheetId="18">#REF!</definedName>
    <definedName name="______________DAT6" localSheetId="19">#REF!</definedName>
    <definedName name="______________DAT6" localSheetId="2">#REF!</definedName>
    <definedName name="______________DAT6" localSheetId="20">#REF!</definedName>
    <definedName name="______________DAT6" localSheetId="21">#REF!</definedName>
    <definedName name="______________DAT6" localSheetId="22">#REF!</definedName>
    <definedName name="______________DAT6" localSheetId="23">#REF!</definedName>
    <definedName name="______________DAT6" localSheetId="24">#REF!</definedName>
    <definedName name="______________DAT6" localSheetId="3">#REF!</definedName>
    <definedName name="______________DAT6" localSheetId="4">#REF!</definedName>
    <definedName name="______________DAT6" localSheetId="5">#REF!</definedName>
    <definedName name="______________DAT6" localSheetId="6">#REF!</definedName>
    <definedName name="______________DAT6" localSheetId="7">#REF!</definedName>
    <definedName name="______________DAT6" localSheetId="8">#REF!</definedName>
    <definedName name="______________DAT6" localSheetId="9">#REF!</definedName>
    <definedName name="______________DAT6">#REF!</definedName>
    <definedName name="______________DAT7" localSheetId="1">#REF!</definedName>
    <definedName name="______________DAT7" localSheetId="10">#REF!</definedName>
    <definedName name="______________DAT7" localSheetId="11">#REF!</definedName>
    <definedName name="______________DAT7" localSheetId="12">#REF!</definedName>
    <definedName name="______________DAT7" localSheetId="13">#REF!</definedName>
    <definedName name="______________DAT7" localSheetId="14">#REF!</definedName>
    <definedName name="______________DAT7" localSheetId="15">#REF!</definedName>
    <definedName name="______________DAT7" localSheetId="16">#REF!</definedName>
    <definedName name="______________DAT7" localSheetId="17">#REF!</definedName>
    <definedName name="______________DAT7" localSheetId="18">#REF!</definedName>
    <definedName name="______________DAT7" localSheetId="19">#REF!</definedName>
    <definedName name="______________DAT7" localSheetId="2">#REF!</definedName>
    <definedName name="______________DAT7" localSheetId="20">#REF!</definedName>
    <definedName name="______________DAT7" localSheetId="21">#REF!</definedName>
    <definedName name="______________DAT7" localSheetId="22">#REF!</definedName>
    <definedName name="______________DAT7" localSheetId="23">#REF!</definedName>
    <definedName name="______________DAT7" localSheetId="24">#REF!</definedName>
    <definedName name="______________DAT7" localSheetId="3">#REF!</definedName>
    <definedName name="______________DAT7" localSheetId="4">#REF!</definedName>
    <definedName name="______________DAT7" localSheetId="5">#REF!</definedName>
    <definedName name="______________DAT7" localSheetId="6">#REF!</definedName>
    <definedName name="______________DAT7" localSheetId="7">#REF!</definedName>
    <definedName name="______________DAT7" localSheetId="8">#REF!</definedName>
    <definedName name="______________DAT7" localSheetId="9">#REF!</definedName>
    <definedName name="______________DAT7">#REF!</definedName>
    <definedName name="______________DAT8" localSheetId="1">#REF!</definedName>
    <definedName name="______________DAT8" localSheetId="10">#REF!</definedName>
    <definedName name="______________DAT8" localSheetId="11">#REF!</definedName>
    <definedName name="______________DAT8" localSheetId="12">#REF!</definedName>
    <definedName name="______________DAT8" localSheetId="13">#REF!</definedName>
    <definedName name="______________DAT8" localSheetId="14">#REF!</definedName>
    <definedName name="______________DAT8" localSheetId="15">#REF!</definedName>
    <definedName name="______________DAT8" localSheetId="16">#REF!</definedName>
    <definedName name="______________DAT8" localSheetId="17">#REF!</definedName>
    <definedName name="______________DAT8" localSheetId="18">#REF!</definedName>
    <definedName name="______________DAT8" localSheetId="19">#REF!</definedName>
    <definedName name="______________DAT8" localSheetId="2">#REF!</definedName>
    <definedName name="______________DAT8" localSheetId="20">#REF!</definedName>
    <definedName name="______________DAT8" localSheetId="21">#REF!</definedName>
    <definedName name="______________DAT8" localSheetId="22">#REF!</definedName>
    <definedName name="______________DAT8" localSheetId="23">#REF!</definedName>
    <definedName name="______________DAT8" localSheetId="24">#REF!</definedName>
    <definedName name="______________DAT8" localSheetId="3">#REF!</definedName>
    <definedName name="______________DAT8" localSheetId="4">#REF!</definedName>
    <definedName name="______________DAT8" localSheetId="5">#REF!</definedName>
    <definedName name="______________DAT8" localSheetId="6">#REF!</definedName>
    <definedName name="______________DAT8" localSheetId="7">#REF!</definedName>
    <definedName name="______________DAT8" localSheetId="8">#REF!</definedName>
    <definedName name="______________DAT8" localSheetId="9">#REF!</definedName>
    <definedName name="______________DAT8">#REF!</definedName>
    <definedName name="______________DAT9" localSheetId="1">#REF!</definedName>
    <definedName name="______________DAT9" localSheetId="10">#REF!</definedName>
    <definedName name="______________DAT9" localSheetId="11">#REF!</definedName>
    <definedName name="______________DAT9" localSheetId="12">#REF!</definedName>
    <definedName name="______________DAT9" localSheetId="13">#REF!</definedName>
    <definedName name="______________DAT9" localSheetId="14">#REF!</definedName>
    <definedName name="______________DAT9" localSheetId="15">#REF!</definedName>
    <definedName name="______________DAT9" localSheetId="16">#REF!</definedName>
    <definedName name="______________DAT9" localSheetId="17">#REF!</definedName>
    <definedName name="______________DAT9" localSheetId="18">#REF!</definedName>
    <definedName name="______________DAT9" localSheetId="19">#REF!</definedName>
    <definedName name="______________DAT9" localSheetId="2">#REF!</definedName>
    <definedName name="______________DAT9" localSheetId="20">#REF!</definedName>
    <definedName name="______________DAT9" localSheetId="21">#REF!</definedName>
    <definedName name="______________DAT9" localSheetId="22">#REF!</definedName>
    <definedName name="______________DAT9" localSheetId="23">#REF!</definedName>
    <definedName name="______________DAT9" localSheetId="24">#REF!</definedName>
    <definedName name="______________DAT9" localSheetId="3">#REF!</definedName>
    <definedName name="______________DAT9" localSheetId="4">#REF!</definedName>
    <definedName name="______________DAT9" localSheetId="5">#REF!</definedName>
    <definedName name="______________DAT9" localSheetId="6">#REF!</definedName>
    <definedName name="______________DAT9" localSheetId="7">#REF!</definedName>
    <definedName name="______________DAT9" localSheetId="8">#REF!</definedName>
    <definedName name="______________DAT9" localSheetId="9">#REF!</definedName>
    <definedName name="______________DAT9">#REF!</definedName>
    <definedName name="______________f66000" localSheetId="1">'[1]SE R Neolux'!#REF!</definedName>
    <definedName name="______________f66000" localSheetId="10">'[1]SE R Neolux'!#REF!</definedName>
    <definedName name="______________f66000" localSheetId="11">'[1]SE R Neolux'!#REF!</definedName>
    <definedName name="______________f66000" localSheetId="12">'[1]SE R Neolux'!#REF!</definedName>
    <definedName name="______________f66000" localSheetId="13">'[1]SE R Neolux'!#REF!</definedName>
    <definedName name="______________f66000" localSheetId="14">'[1]SE R Neolux'!#REF!</definedName>
    <definedName name="______________f66000" localSheetId="15">'[1]SE R Neolux'!#REF!</definedName>
    <definedName name="______________f66000" localSheetId="16">'[1]SE R Neolux'!#REF!</definedName>
    <definedName name="______________f66000" localSheetId="17">'[1]SE R Neolux'!#REF!</definedName>
    <definedName name="______________f66000" localSheetId="18">'[1]SE R Neolux'!#REF!</definedName>
    <definedName name="______________f66000" localSheetId="19">'[1]SE R Neolux'!#REF!</definedName>
    <definedName name="______________f66000" localSheetId="2">'[1]SE R Neolux'!#REF!</definedName>
    <definedName name="______________f66000" localSheetId="20">'[1]SE R Neolux'!#REF!</definedName>
    <definedName name="______________f66000" localSheetId="21">'[1]SE R Neolux'!#REF!</definedName>
    <definedName name="______________f66000" localSheetId="22">'[1]SE R Neolux'!#REF!</definedName>
    <definedName name="______________f66000" localSheetId="23">'[1]SE R Neolux'!#REF!</definedName>
    <definedName name="______________f66000" localSheetId="24">'[1]SE R Neolux'!#REF!</definedName>
    <definedName name="______________f66000" localSheetId="3">'[1]SE R Neolux'!#REF!</definedName>
    <definedName name="______________f66000" localSheetId="4">'[1]SE R Neolux'!#REF!</definedName>
    <definedName name="______________f66000" localSheetId="5">'[1]SE R Neolux'!#REF!</definedName>
    <definedName name="______________f66000" localSheetId="6">'[1]SE R Neolux'!#REF!</definedName>
    <definedName name="______________f66000" localSheetId="7">'[1]SE R Neolux'!#REF!</definedName>
    <definedName name="______________f66000" localSheetId="8">'[1]SE R Neolux'!#REF!</definedName>
    <definedName name="______________f66000" localSheetId="9">'[1]SE R Neolux'!#REF!</definedName>
    <definedName name="______________f66000">'[1]SE R Neolux'!#REF!</definedName>
    <definedName name="_____________DAT1" localSheetId="1">#REF!</definedName>
    <definedName name="_____________DAT1" localSheetId="10">#REF!</definedName>
    <definedName name="_____________DAT1" localSheetId="11">#REF!</definedName>
    <definedName name="_____________DAT1" localSheetId="12">#REF!</definedName>
    <definedName name="_____________DAT1" localSheetId="13">#REF!</definedName>
    <definedName name="_____________DAT1" localSheetId="14">#REF!</definedName>
    <definedName name="_____________DAT1" localSheetId="15">#REF!</definedName>
    <definedName name="_____________DAT1" localSheetId="16">#REF!</definedName>
    <definedName name="_____________DAT1" localSheetId="17">#REF!</definedName>
    <definedName name="_____________DAT1" localSheetId="18">#REF!</definedName>
    <definedName name="_____________DAT1" localSheetId="19">#REF!</definedName>
    <definedName name="_____________DAT1" localSheetId="2">#REF!</definedName>
    <definedName name="_____________DAT1" localSheetId="20">#REF!</definedName>
    <definedName name="_____________DAT1" localSheetId="21">#REF!</definedName>
    <definedName name="_____________DAT1" localSheetId="22">#REF!</definedName>
    <definedName name="_____________DAT1" localSheetId="23">#REF!</definedName>
    <definedName name="_____________DAT1" localSheetId="24">#REF!</definedName>
    <definedName name="_____________DAT1" localSheetId="3">#REF!</definedName>
    <definedName name="_____________DAT1" localSheetId="4">#REF!</definedName>
    <definedName name="_____________DAT1" localSheetId="5">#REF!</definedName>
    <definedName name="_____________DAT1" localSheetId="6">#REF!</definedName>
    <definedName name="_____________DAT1" localSheetId="7">#REF!</definedName>
    <definedName name="_____________DAT1" localSheetId="8">#REF!</definedName>
    <definedName name="_____________DAT1" localSheetId="9">#REF!</definedName>
    <definedName name="_____________DAT1">#REF!</definedName>
    <definedName name="_____________DAT10" localSheetId="1">#REF!</definedName>
    <definedName name="_____________DAT10" localSheetId="10">#REF!</definedName>
    <definedName name="_____________DAT10" localSheetId="11">#REF!</definedName>
    <definedName name="_____________DAT10" localSheetId="12">#REF!</definedName>
    <definedName name="_____________DAT10" localSheetId="13">#REF!</definedName>
    <definedName name="_____________DAT10" localSheetId="14">#REF!</definedName>
    <definedName name="_____________DAT10" localSheetId="15">#REF!</definedName>
    <definedName name="_____________DAT10" localSheetId="16">#REF!</definedName>
    <definedName name="_____________DAT10" localSheetId="17">#REF!</definedName>
    <definedName name="_____________DAT10" localSheetId="18">#REF!</definedName>
    <definedName name="_____________DAT10" localSheetId="19">#REF!</definedName>
    <definedName name="_____________DAT10" localSheetId="2">#REF!</definedName>
    <definedName name="_____________DAT10" localSheetId="20">#REF!</definedName>
    <definedName name="_____________DAT10" localSheetId="21">#REF!</definedName>
    <definedName name="_____________DAT10" localSheetId="22">#REF!</definedName>
    <definedName name="_____________DAT10" localSheetId="23">#REF!</definedName>
    <definedName name="_____________DAT10" localSheetId="24">#REF!</definedName>
    <definedName name="_____________DAT10" localSheetId="3">#REF!</definedName>
    <definedName name="_____________DAT10" localSheetId="4">#REF!</definedName>
    <definedName name="_____________DAT10" localSheetId="5">#REF!</definedName>
    <definedName name="_____________DAT10" localSheetId="6">#REF!</definedName>
    <definedName name="_____________DAT10" localSheetId="7">#REF!</definedName>
    <definedName name="_____________DAT10" localSheetId="8">#REF!</definedName>
    <definedName name="_____________DAT10" localSheetId="9">#REF!</definedName>
    <definedName name="_____________DAT10">#REF!</definedName>
    <definedName name="_____________DAT11" localSheetId="1">#REF!</definedName>
    <definedName name="_____________DAT11" localSheetId="10">#REF!</definedName>
    <definedName name="_____________DAT11" localSheetId="11">#REF!</definedName>
    <definedName name="_____________DAT11" localSheetId="12">#REF!</definedName>
    <definedName name="_____________DAT11" localSheetId="13">#REF!</definedName>
    <definedName name="_____________DAT11" localSheetId="14">#REF!</definedName>
    <definedName name="_____________DAT11" localSheetId="15">#REF!</definedName>
    <definedName name="_____________DAT11" localSheetId="16">#REF!</definedName>
    <definedName name="_____________DAT11" localSheetId="17">#REF!</definedName>
    <definedName name="_____________DAT11" localSheetId="18">#REF!</definedName>
    <definedName name="_____________DAT11" localSheetId="19">#REF!</definedName>
    <definedName name="_____________DAT11" localSheetId="2">#REF!</definedName>
    <definedName name="_____________DAT11" localSheetId="20">#REF!</definedName>
    <definedName name="_____________DAT11" localSheetId="21">#REF!</definedName>
    <definedName name="_____________DAT11" localSheetId="22">#REF!</definedName>
    <definedName name="_____________DAT11" localSheetId="23">#REF!</definedName>
    <definedName name="_____________DAT11" localSheetId="24">#REF!</definedName>
    <definedName name="_____________DAT11" localSheetId="3">#REF!</definedName>
    <definedName name="_____________DAT11" localSheetId="4">#REF!</definedName>
    <definedName name="_____________DAT11" localSheetId="5">#REF!</definedName>
    <definedName name="_____________DAT11" localSheetId="6">#REF!</definedName>
    <definedName name="_____________DAT11" localSheetId="7">#REF!</definedName>
    <definedName name="_____________DAT11" localSheetId="8">#REF!</definedName>
    <definedName name="_____________DAT11" localSheetId="9">#REF!</definedName>
    <definedName name="_____________DAT11">#REF!</definedName>
    <definedName name="_____________DAT12" localSheetId="1">#REF!</definedName>
    <definedName name="_____________DAT12" localSheetId="10">#REF!</definedName>
    <definedName name="_____________DAT12" localSheetId="11">#REF!</definedName>
    <definedName name="_____________DAT12" localSheetId="12">#REF!</definedName>
    <definedName name="_____________DAT12" localSheetId="13">#REF!</definedName>
    <definedName name="_____________DAT12" localSheetId="14">#REF!</definedName>
    <definedName name="_____________DAT12" localSheetId="15">#REF!</definedName>
    <definedName name="_____________DAT12" localSheetId="16">#REF!</definedName>
    <definedName name="_____________DAT12" localSheetId="17">#REF!</definedName>
    <definedName name="_____________DAT12" localSheetId="18">#REF!</definedName>
    <definedName name="_____________DAT12" localSheetId="19">#REF!</definedName>
    <definedName name="_____________DAT12" localSheetId="2">#REF!</definedName>
    <definedName name="_____________DAT12" localSheetId="20">#REF!</definedName>
    <definedName name="_____________DAT12" localSheetId="21">#REF!</definedName>
    <definedName name="_____________DAT12" localSheetId="22">#REF!</definedName>
    <definedName name="_____________DAT12" localSheetId="23">#REF!</definedName>
    <definedName name="_____________DAT12" localSheetId="24">#REF!</definedName>
    <definedName name="_____________DAT12" localSheetId="3">#REF!</definedName>
    <definedName name="_____________DAT12" localSheetId="4">#REF!</definedName>
    <definedName name="_____________DAT12" localSheetId="5">#REF!</definedName>
    <definedName name="_____________DAT12" localSheetId="6">#REF!</definedName>
    <definedName name="_____________DAT12" localSheetId="7">#REF!</definedName>
    <definedName name="_____________DAT12" localSheetId="8">#REF!</definedName>
    <definedName name="_____________DAT12" localSheetId="9">#REF!</definedName>
    <definedName name="_____________DAT12">#REF!</definedName>
    <definedName name="_____________DAT2" localSheetId="1">#REF!</definedName>
    <definedName name="_____________DAT2" localSheetId="10">#REF!</definedName>
    <definedName name="_____________DAT2" localSheetId="11">#REF!</definedName>
    <definedName name="_____________DAT2" localSheetId="12">#REF!</definedName>
    <definedName name="_____________DAT2" localSheetId="13">#REF!</definedName>
    <definedName name="_____________DAT2" localSheetId="14">#REF!</definedName>
    <definedName name="_____________DAT2" localSheetId="15">#REF!</definedName>
    <definedName name="_____________DAT2" localSheetId="16">#REF!</definedName>
    <definedName name="_____________DAT2" localSheetId="17">#REF!</definedName>
    <definedName name="_____________DAT2" localSheetId="18">#REF!</definedName>
    <definedName name="_____________DAT2" localSheetId="19">#REF!</definedName>
    <definedName name="_____________DAT2" localSheetId="2">#REF!</definedName>
    <definedName name="_____________DAT2" localSheetId="20">#REF!</definedName>
    <definedName name="_____________DAT2" localSheetId="21">#REF!</definedName>
    <definedName name="_____________DAT2" localSheetId="22">#REF!</definedName>
    <definedName name="_____________DAT2" localSheetId="23">#REF!</definedName>
    <definedName name="_____________DAT2" localSheetId="24">#REF!</definedName>
    <definedName name="_____________DAT2" localSheetId="3">#REF!</definedName>
    <definedName name="_____________DAT2" localSheetId="4">#REF!</definedName>
    <definedName name="_____________DAT2" localSheetId="5">#REF!</definedName>
    <definedName name="_____________DAT2" localSheetId="6">#REF!</definedName>
    <definedName name="_____________DAT2" localSheetId="7">#REF!</definedName>
    <definedName name="_____________DAT2" localSheetId="8">#REF!</definedName>
    <definedName name="_____________DAT2" localSheetId="9">#REF!</definedName>
    <definedName name="_____________DAT2">#REF!</definedName>
    <definedName name="_____________DAT3" localSheetId="1">#REF!</definedName>
    <definedName name="_____________DAT3" localSheetId="10">#REF!</definedName>
    <definedName name="_____________DAT3" localSheetId="11">#REF!</definedName>
    <definedName name="_____________DAT3" localSheetId="12">#REF!</definedName>
    <definedName name="_____________DAT3" localSheetId="13">#REF!</definedName>
    <definedName name="_____________DAT3" localSheetId="14">#REF!</definedName>
    <definedName name="_____________DAT3" localSheetId="15">#REF!</definedName>
    <definedName name="_____________DAT3" localSheetId="16">#REF!</definedName>
    <definedName name="_____________DAT3" localSheetId="17">#REF!</definedName>
    <definedName name="_____________DAT3" localSheetId="18">#REF!</definedName>
    <definedName name="_____________DAT3" localSheetId="19">#REF!</definedName>
    <definedName name="_____________DAT3" localSheetId="2">#REF!</definedName>
    <definedName name="_____________DAT3" localSheetId="20">#REF!</definedName>
    <definedName name="_____________DAT3" localSheetId="21">#REF!</definedName>
    <definedName name="_____________DAT3" localSheetId="22">#REF!</definedName>
    <definedName name="_____________DAT3" localSheetId="23">#REF!</definedName>
    <definedName name="_____________DAT3" localSheetId="24">#REF!</definedName>
    <definedName name="_____________DAT3" localSheetId="3">#REF!</definedName>
    <definedName name="_____________DAT3" localSheetId="4">#REF!</definedName>
    <definedName name="_____________DAT3" localSheetId="5">#REF!</definedName>
    <definedName name="_____________DAT3" localSheetId="6">#REF!</definedName>
    <definedName name="_____________DAT3" localSheetId="7">#REF!</definedName>
    <definedName name="_____________DAT3" localSheetId="8">#REF!</definedName>
    <definedName name="_____________DAT3" localSheetId="9">#REF!</definedName>
    <definedName name="_____________DAT3">#REF!</definedName>
    <definedName name="_____________DAT4" localSheetId="1">#REF!</definedName>
    <definedName name="_____________DAT4" localSheetId="10">#REF!</definedName>
    <definedName name="_____________DAT4" localSheetId="11">#REF!</definedName>
    <definedName name="_____________DAT4" localSheetId="12">#REF!</definedName>
    <definedName name="_____________DAT4" localSheetId="13">#REF!</definedName>
    <definedName name="_____________DAT4" localSheetId="14">#REF!</definedName>
    <definedName name="_____________DAT4" localSheetId="15">#REF!</definedName>
    <definedName name="_____________DAT4" localSheetId="16">#REF!</definedName>
    <definedName name="_____________DAT4" localSheetId="17">#REF!</definedName>
    <definedName name="_____________DAT4" localSheetId="18">#REF!</definedName>
    <definedName name="_____________DAT4" localSheetId="19">#REF!</definedName>
    <definedName name="_____________DAT4" localSheetId="2">#REF!</definedName>
    <definedName name="_____________DAT4" localSheetId="20">#REF!</definedName>
    <definedName name="_____________DAT4" localSheetId="21">#REF!</definedName>
    <definedName name="_____________DAT4" localSheetId="22">#REF!</definedName>
    <definedName name="_____________DAT4" localSheetId="23">#REF!</definedName>
    <definedName name="_____________DAT4" localSheetId="24">#REF!</definedName>
    <definedName name="_____________DAT4" localSheetId="3">#REF!</definedName>
    <definedName name="_____________DAT4" localSheetId="4">#REF!</definedName>
    <definedName name="_____________DAT4" localSheetId="5">#REF!</definedName>
    <definedName name="_____________DAT4" localSheetId="6">#REF!</definedName>
    <definedName name="_____________DAT4" localSheetId="7">#REF!</definedName>
    <definedName name="_____________DAT4" localSheetId="8">#REF!</definedName>
    <definedName name="_____________DAT4" localSheetId="9">#REF!</definedName>
    <definedName name="_____________DAT4">#REF!</definedName>
    <definedName name="_____________DAT5" localSheetId="1">#REF!</definedName>
    <definedName name="_____________DAT5" localSheetId="10">#REF!</definedName>
    <definedName name="_____________DAT5" localSheetId="11">#REF!</definedName>
    <definedName name="_____________DAT5" localSheetId="12">#REF!</definedName>
    <definedName name="_____________DAT5" localSheetId="13">#REF!</definedName>
    <definedName name="_____________DAT5" localSheetId="14">#REF!</definedName>
    <definedName name="_____________DAT5" localSheetId="15">#REF!</definedName>
    <definedName name="_____________DAT5" localSheetId="16">#REF!</definedName>
    <definedName name="_____________DAT5" localSheetId="17">#REF!</definedName>
    <definedName name="_____________DAT5" localSheetId="18">#REF!</definedName>
    <definedName name="_____________DAT5" localSheetId="19">#REF!</definedName>
    <definedName name="_____________DAT5" localSheetId="2">#REF!</definedName>
    <definedName name="_____________DAT5" localSheetId="20">#REF!</definedName>
    <definedName name="_____________DAT5" localSheetId="21">#REF!</definedName>
    <definedName name="_____________DAT5" localSheetId="22">#REF!</definedName>
    <definedName name="_____________DAT5" localSheetId="23">#REF!</definedName>
    <definedName name="_____________DAT5" localSheetId="24">#REF!</definedName>
    <definedName name="_____________DAT5" localSheetId="3">#REF!</definedName>
    <definedName name="_____________DAT5" localSheetId="4">#REF!</definedName>
    <definedName name="_____________DAT5" localSheetId="5">#REF!</definedName>
    <definedName name="_____________DAT5" localSheetId="6">#REF!</definedName>
    <definedName name="_____________DAT5" localSheetId="7">#REF!</definedName>
    <definedName name="_____________DAT5" localSheetId="8">#REF!</definedName>
    <definedName name="_____________DAT5" localSheetId="9">#REF!</definedName>
    <definedName name="_____________DAT5">#REF!</definedName>
    <definedName name="_____________DAT6" localSheetId="1">#REF!</definedName>
    <definedName name="_____________DAT6" localSheetId="10">#REF!</definedName>
    <definedName name="_____________DAT6" localSheetId="11">#REF!</definedName>
    <definedName name="_____________DAT6" localSheetId="12">#REF!</definedName>
    <definedName name="_____________DAT6" localSheetId="13">#REF!</definedName>
    <definedName name="_____________DAT6" localSheetId="14">#REF!</definedName>
    <definedName name="_____________DAT6" localSheetId="15">#REF!</definedName>
    <definedName name="_____________DAT6" localSheetId="16">#REF!</definedName>
    <definedName name="_____________DAT6" localSheetId="17">#REF!</definedName>
    <definedName name="_____________DAT6" localSheetId="18">#REF!</definedName>
    <definedName name="_____________DAT6" localSheetId="19">#REF!</definedName>
    <definedName name="_____________DAT6" localSheetId="2">#REF!</definedName>
    <definedName name="_____________DAT6" localSheetId="20">#REF!</definedName>
    <definedName name="_____________DAT6" localSheetId="21">#REF!</definedName>
    <definedName name="_____________DAT6" localSheetId="22">#REF!</definedName>
    <definedName name="_____________DAT6" localSheetId="23">#REF!</definedName>
    <definedName name="_____________DAT6" localSheetId="24">#REF!</definedName>
    <definedName name="_____________DAT6" localSheetId="3">#REF!</definedName>
    <definedName name="_____________DAT6" localSheetId="4">#REF!</definedName>
    <definedName name="_____________DAT6" localSheetId="5">#REF!</definedName>
    <definedName name="_____________DAT6" localSheetId="6">#REF!</definedName>
    <definedName name="_____________DAT6" localSheetId="7">#REF!</definedName>
    <definedName name="_____________DAT6" localSheetId="8">#REF!</definedName>
    <definedName name="_____________DAT6" localSheetId="9">#REF!</definedName>
    <definedName name="_____________DAT6">#REF!</definedName>
    <definedName name="_____________DAT7" localSheetId="1">#REF!</definedName>
    <definedName name="_____________DAT7" localSheetId="10">#REF!</definedName>
    <definedName name="_____________DAT7" localSheetId="11">#REF!</definedName>
    <definedName name="_____________DAT7" localSheetId="12">#REF!</definedName>
    <definedName name="_____________DAT7" localSheetId="13">#REF!</definedName>
    <definedName name="_____________DAT7" localSheetId="14">#REF!</definedName>
    <definedName name="_____________DAT7" localSheetId="15">#REF!</definedName>
    <definedName name="_____________DAT7" localSheetId="16">#REF!</definedName>
    <definedName name="_____________DAT7" localSheetId="17">#REF!</definedName>
    <definedName name="_____________DAT7" localSheetId="18">#REF!</definedName>
    <definedName name="_____________DAT7" localSheetId="19">#REF!</definedName>
    <definedName name="_____________DAT7" localSheetId="2">#REF!</definedName>
    <definedName name="_____________DAT7" localSheetId="20">#REF!</definedName>
    <definedName name="_____________DAT7" localSheetId="21">#REF!</definedName>
    <definedName name="_____________DAT7" localSheetId="22">#REF!</definedName>
    <definedName name="_____________DAT7" localSheetId="23">#REF!</definedName>
    <definedName name="_____________DAT7" localSheetId="24">#REF!</definedName>
    <definedName name="_____________DAT7" localSheetId="3">#REF!</definedName>
    <definedName name="_____________DAT7" localSheetId="4">#REF!</definedName>
    <definedName name="_____________DAT7" localSheetId="5">#REF!</definedName>
    <definedName name="_____________DAT7" localSheetId="6">#REF!</definedName>
    <definedName name="_____________DAT7" localSheetId="7">#REF!</definedName>
    <definedName name="_____________DAT7" localSheetId="8">#REF!</definedName>
    <definedName name="_____________DAT7" localSheetId="9">#REF!</definedName>
    <definedName name="_____________DAT7">#REF!</definedName>
    <definedName name="_____________DAT8" localSheetId="1">#REF!</definedName>
    <definedName name="_____________DAT8" localSheetId="10">#REF!</definedName>
    <definedName name="_____________DAT8" localSheetId="11">#REF!</definedName>
    <definedName name="_____________DAT8" localSheetId="12">#REF!</definedName>
    <definedName name="_____________DAT8" localSheetId="13">#REF!</definedName>
    <definedName name="_____________DAT8" localSheetId="14">#REF!</definedName>
    <definedName name="_____________DAT8" localSheetId="15">#REF!</definedName>
    <definedName name="_____________DAT8" localSheetId="16">#REF!</definedName>
    <definedName name="_____________DAT8" localSheetId="17">#REF!</definedName>
    <definedName name="_____________DAT8" localSheetId="18">#REF!</definedName>
    <definedName name="_____________DAT8" localSheetId="19">#REF!</definedName>
    <definedName name="_____________DAT8" localSheetId="2">#REF!</definedName>
    <definedName name="_____________DAT8" localSheetId="20">#REF!</definedName>
    <definedName name="_____________DAT8" localSheetId="21">#REF!</definedName>
    <definedName name="_____________DAT8" localSheetId="22">#REF!</definedName>
    <definedName name="_____________DAT8" localSheetId="23">#REF!</definedName>
    <definedName name="_____________DAT8" localSheetId="24">#REF!</definedName>
    <definedName name="_____________DAT8" localSheetId="3">#REF!</definedName>
    <definedName name="_____________DAT8" localSheetId="4">#REF!</definedName>
    <definedName name="_____________DAT8" localSheetId="5">#REF!</definedName>
    <definedName name="_____________DAT8" localSheetId="6">#REF!</definedName>
    <definedName name="_____________DAT8" localSheetId="7">#REF!</definedName>
    <definedName name="_____________DAT8" localSheetId="8">#REF!</definedName>
    <definedName name="_____________DAT8" localSheetId="9">#REF!</definedName>
    <definedName name="_____________DAT8">#REF!</definedName>
    <definedName name="_____________DAT9" localSheetId="1">#REF!</definedName>
    <definedName name="_____________DAT9" localSheetId="10">#REF!</definedName>
    <definedName name="_____________DAT9" localSheetId="11">#REF!</definedName>
    <definedName name="_____________DAT9" localSheetId="12">#REF!</definedName>
    <definedName name="_____________DAT9" localSheetId="13">#REF!</definedName>
    <definedName name="_____________DAT9" localSheetId="14">#REF!</definedName>
    <definedName name="_____________DAT9" localSheetId="15">#REF!</definedName>
    <definedName name="_____________DAT9" localSheetId="16">#REF!</definedName>
    <definedName name="_____________DAT9" localSheetId="17">#REF!</definedName>
    <definedName name="_____________DAT9" localSheetId="18">#REF!</definedName>
    <definedName name="_____________DAT9" localSheetId="19">#REF!</definedName>
    <definedName name="_____________DAT9" localSheetId="2">#REF!</definedName>
    <definedName name="_____________DAT9" localSheetId="20">#REF!</definedName>
    <definedName name="_____________DAT9" localSheetId="21">#REF!</definedName>
    <definedName name="_____________DAT9" localSheetId="22">#REF!</definedName>
    <definedName name="_____________DAT9" localSheetId="23">#REF!</definedName>
    <definedName name="_____________DAT9" localSheetId="24">#REF!</definedName>
    <definedName name="_____________DAT9" localSheetId="3">#REF!</definedName>
    <definedName name="_____________DAT9" localSheetId="4">#REF!</definedName>
    <definedName name="_____________DAT9" localSheetId="5">#REF!</definedName>
    <definedName name="_____________DAT9" localSheetId="6">#REF!</definedName>
    <definedName name="_____________DAT9" localSheetId="7">#REF!</definedName>
    <definedName name="_____________DAT9" localSheetId="8">#REF!</definedName>
    <definedName name="_____________DAT9" localSheetId="9">#REF!</definedName>
    <definedName name="_____________DAT9">#REF!</definedName>
    <definedName name="_____________f66000" localSheetId="1">'[1]SE R Neolux'!#REF!</definedName>
    <definedName name="_____________f66000" localSheetId="10">'[1]SE R Neolux'!#REF!</definedName>
    <definedName name="_____________f66000" localSheetId="11">'[1]SE R Neolux'!#REF!</definedName>
    <definedName name="_____________f66000" localSheetId="12">'[1]SE R Neolux'!#REF!</definedName>
    <definedName name="_____________f66000" localSheetId="13">'[1]SE R Neolux'!#REF!</definedName>
    <definedName name="_____________f66000" localSheetId="14">'[1]SE R Neolux'!#REF!</definedName>
    <definedName name="_____________f66000" localSheetId="15">'[1]SE R Neolux'!#REF!</definedName>
    <definedName name="_____________f66000" localSheetId="16">'[1]SE R Neolux'!#REF!</definedName>
    <definedName name="_____________f66000" localSheetId="17">'[1]SE R Neolux'!#REF!</definedName>
    <definedName name="_____________f66000" localSheetId="18">'[1]SE R Neolux'!#REF!</definedName>
    <definedName name="_____________f66000" localSheetId="19">'[1]SE R Neolux'!#REF!</definedName>
    <definedName name="_____________f66000" localSheetId="2">'[1]SE R Neolux'!#REF!</definedName>
    <definedName name="_____________f66000" localSheetId="20">'[1]SE R Neolux'!#REF!</definedName>
    <definedName name="_____________f66000" localSheetId="21">'[1]SE R Neolux'!#REF!</definedName>
    <definedName name="_____________f66000" localSheetId="22">'[1]SE R Neolux'!#REF!</definedName>
    <definedName name="_____________f66000" localSheetId="23">'[1]SE R Neolux'!#REF!</definedName>
    <definedName name="_____________f66000" localSheetId="24">'[1]SE R Neolux'!#REF!</definedName>
    <definedName name="_____________f66000" localSheetId="3">'[1]SE R Neolux'!#REF!</definedName>
    <definedName name="_____________f66000" localSheetId="4">'[1]SE R Neolux'!#REF!</definedName>
    <definedName name="_____________f66000" localSheetId="5">'[1]SE R Neolux'!#REF!</definedName>
    <definedName name="_____________f66000" localSheetId="6">'[1]SE R Neolux'!#REF!</definedName>
    <definedName name="_____________f66000" localSheetId="7">'[1]SE R Neolux'!#REF!</definedName>
    <definedName name="_____________f66000" localSheetId="8">'[1]SE R Neolux'!#REF!</definedName>
    <definedName name="_____________f66000" localSheetId="9">'[1]SE R Neolux'!#REF!</definedName>
    <definedName name="_____________f66000">'[1]SE R Neolux'!#REF!</definedName>
    <definedName name="____________DAT1" localSheetId="1">#REF!</definedName>
    <definedName name="____________DAT1" localSheetId="10">#REF!</definedName>
    <definedName name="____________DAT1" localSheetId="11">#REF!</definedName>
    <definedName name="____________DAT1" localSheetId="12">#REF!</definedName>
    <definedName name="____________DAT1" localSheetId="13">#REF!</definedName>
    <definedName name="____________DAT1" localSheetId="14">#REF!</definedName>
    <definedName name="____________DAT1" localSheetId="15">#REF!</definedName>
    <definedName name="____________DAT1" localSheetId="16">#REF!</definedName>
    <definedName name="____________DAT1" localSheetId="17">#REF!</definedName>
    <definedName name="____________DAT1" localSheetId="18">#REF!</definedName>
    <definedName name="____________DAT1" localSheetId="19">#REF!</definedName>
    <definedName name="____________DAT1" localSheetId="2">#REF!</definedName>
    <definedName name="____________DAT1" localSheetId="20">#REF!</definedName>
    <definedName name="____________DAT1" localSheetId="21">#REF!</definedName>
    <definedName name="____________DAT1" localSheetId="22">#REF!</definedName>
    <definedName name="____________DAT1" localSheetId="23">#REF!</definedName>
    <definedName name="____________DAT1" localSheetId="24">#REF!</definedName>
    <definedName name="____________DAT1" localSheetId="3">#REF!</definedName>
    <definedName name="____________DAT1" localSheetId="4">#REF!</definedName>
    <definedName name="____________DAT1" localSheetId="5">#REF!</definedName>
    <definedName name="____________DAT1" localSheetId="6">#REF!</definedName>
    <definedName name="____________DAT1" localSheetId="7">#REF!</definedName>
    <definedName name="____________DAT1" localSheetId="8">#REF!</definedName>
    <definedName name="____________DAT1" localSheetId="9">#REF!</definedName>
    <definedName name="____________DAT1">#REF!</definedName>
    <definedName name="____________DAT10" localSheetId="1">#REF!</definedName>
    <definedName name="____________DAT10" localSheetId="10">#REF!</definedName>
    <definedName name="____________DAT10" localSheetId="11">#REF!</definedName>
    <definedName name="____________DAT10" localSheetId="12">#REF!</definedName>
    <definedName name="____________DAT10" localSheetId="13">#REF!</definedName>
    <definedName name="____________DAT10" localSheetId="14">#REF!</definedName>
    <definedName name="____________DAT10" localSheetId="15">#REF!</definedName>
    <definedName name="____________DAT10" localSheetId="16">#REF!</definedName>
    <definedName name="____________DAT10" localSheetId="17">#REF!</definedName>
    <definedName name="____________DAT10" localSheetId="18">#REF!</definedName>
    <definedName name="____________DAT10" localSheetId="19">#REF!</definedName>
    <definedName name="____________DAT10" localSheetId="2">#REF!</definedName>
    <definedName name="____________DAT10" localSheetId="20">#REF!</definedName>
    <definedName name="____________DAT10" localSheetId="21">#REF!</definedName>
    <definedName name="____________DAT10" localSheetId="22">#REF!</definedName>
    <definedName name="____________DAT10" localSheetId="23">#REF!</definedName>
    <definedName name="____________DAT10" localSheetId="24">#REF!</definedName>
    <definedName name="____________DAT10" localSheetId="3">#REF!</definedName>
    <definedName name="____________DAT10" localSheetId="4">#REF!</definedName>
    <definedName name="____________DAT10" localSheetId="5">#REF!</definedName>
    <definedName name="____________DAT10" localSheetId="6">#REF!</definedName>
    <definedName name="____________DAT10" localSheetId="7">#REF!</definedName>
    <definedName name="____________DAT10" localSheetId="8">#REF!</definedName>
    <definedName name="____________DAT10" localSheetId="9">#REF!</definedName>
    <definedName name="____________DAT10">#REF!</definedName>
    <definedName name="____________DAT11" localSheetId="1">#REF!</definedName>
    <definedName name="____________DAT11" localSheetId="10">#REF!</definedName>
    <definedName name="____________DAT11" localSheetId="11">#REF!</definedName>
    <definedName name="____________DAT11" localSheetId="12">#REF!</definedName>
    <definedName name="____________DAT11" localSheetId="13">#REF!</definedName>
    <definedName name="____________DAT11" localSheetId="14">#REF!</definedName>
    <definedName name="____________DAT11" localSheetId="15">#REF!</definedName>
    <definedName name="____________DAT11" localSheetId="16">#REF!</definedName>
    <definedName name="____________DAT11" localSheetId="17">#REF!</definedName>
    <definedName name="____________DAT11" localSheetId="18">#REF!</definedName>
    <definedName name="____________DAT11" localSheetId="19">#REF!</definedName>
    <definedName name="____________DAT11" localSheetId="2">#REF!</definedName>
    <definedName name="____________DAT11" localSheetId="20">#REF!</definedName>
    <definedName name="____________DAT11" localSheetId="21">#REF!</definedName>
    <definedName name="____________DAT11" localSheetId="22">#REF!</definedName>
    <definedName name="____________DAT11" localSheetId="23">#REF!</definedName>
    <definedName name="____________DAT11" localSheetId="24">#REF!</definedName>
    <definedName name="____________DAT11" localSheetId="3">#REF!</definedName>
    <definedName name="____________DAT11" localSheetId="4">#REF!</definedName>
    <definedName name="____________DAT11" localSheetId="5">#REF!</definedName>
    <definedName name="____________DAT11" localSheetId="6">#REF!</definedName>
    <definedName name="____________DAT11" localSheetId="7">#REF!</definedName>
    <definedName name="____________DAT11" localSheetId="8">#REF!</definedName>
    <definedName name="____________DAT11" localSheetId="9">#REF!</definedName>
    <definedName name="____________DAT11">#REF!</definedName>
    <definedName name="____________DAT12" localSheetId="1">#REF!</definedName>
    <definedName name="____________DAT12" localSheetId="10">#REF!</definedName>
    <definedName name="____________DAT12" localSheetId="11">#REF!</definedName>
    <definedName name="____________DAT12" localSheetId="12">#REF!</definedName>
    <definedName name="____________DAT12" localSheetId="13">#REF!</definedName>
    <definedName name="____________DAT12" localSheetId="14">#REF!</definedName>
    <definedName name="____________DAT12" localSheetId="15">#REF!</definedName>
    <definedName name="____________DAT12" localSheetId="16">#REF!</definedName>
    <definedName name="____________DAT12" localSheetId="17">#REF!</definedName>
    <definedName name="____________DAT12" localSheetId="18">#REF!</definedName>
    <definedName name="____________DAT12" localSheetId="19">#REF!</definedName>
    <definedName name="____________DAT12" localSheetId="2">#REF!</definedName>
    <definedName name="____________DAT12" localSheetId="20">#REF!</definedName>
    <definedName name="____________DAT12" localSheetId="21">#REF!</definedName>
    <definedName name="____________DAT12" localSheetId="22">#REF!</definedName>
    <definedName name="____________DAT12" localSheetId="23">#REF!</definedName>
    <definedName name="____________DAT12" localSheetId="24">#REF!</definedName>
    <definedName name="____________DAT12" localSheetId="3">#REF!</definedName>
    <definedName name="____________DAT12" localSheetId="4">#REF!</definedName>
    <definedName name="____________DAT12" localSheetId="5">#REF!</definedName>
    <definedName name="____________DAT12" localSheetId="6">#REF!</definedName>
    <definedName name="____________DAT12" localSheetId="7">#REF!</definedName>
    <definedName name="____________DAT12" localSheetId="8">#REF!</definedName>
    <definedName name="____________DAT12" localSheetId="9">#REF!</definedName>
    <definedName name="____________DAT12">#REF!</definedName>
    <definedName name="____________DAT2" localSheetId="1">#REF!</definedName>
    <definedName name="____________DAT2" localSheetId="10">#REF!</definedName>
    <definedName name="____________DAT2" localSheetId="11">#REF!</definedName>
    <definedName name="____________DAT2" localSheetId="12">#REF!</definedName>
    <definedName name="____________DAT2" localSheetId="13">#REF!</definedName>
    <definedName name="____________DAT2" localSheetId="14">#REF!</definedName>
    <definedName name="____________DAT2" localSheetId="15">#REF!</definedName>
    <definedName name="____________DAT2" localSheetId="16">#REF!</definedName>
    <definedName name="____________DAT2" localSheetId="17">#REF!</definedName>
    <definedName name="____________DAT2" localSheetId="18">#REF!</definedName>
    <definedName name="____________DAT2" localSheetId="19">#REF!</definedName>
    <definedName name="____________DAT2" localSheetId="2">#REF!</definedName>
    <definedName name="____________DAT2" localSheetId="20">#REF!</definedName>
    <definedName name="____________DAT2" localSheetId="21">#REF!</definedName>
    <definedName name="____________DAT2" localSheetId="22">#REF!</definedName>
    <definedName name="____________DAT2" localSheetId="23">#REF!</definedName>
    <definedName name="____________DAT2" localSheetId="24">#REF!</definedName>
    <definedName name="____________DAT2" localSheetId="3">#REF!</definedName>
    <definedName name="____________DAT2" localSheetId="4">#REF!</definedName>
    <definedName name="____________DAT2" localSheetId="5">#REF!</definedName>
    <definedName name="____________DAT2" localSheetId="6">#REF!</definedName>
    <definedName name="____________DAT2" localSheetId="7">#REF!</definedName>
    <definedName name="____________DAT2" localSheetId="8">#REF!</definedName>
    <definedName name="____________DAT2" localSheetId="9">#REF!</definedName>
    <definedName name="____________DAT2">#REF!</definedName>
    <definedName name="____________DAT3" localSheetId="1">#REF!</definedName>
    <definedName name="____________DAT3" localSheetId="10">#REF!</definedName>
    <definedName name="____________DAT3" localSheetId="11">#REF!</definedName>
    <definedName name="____________DAT3" localSheetId="12">#REF!</definedName>
    <definedName name="____________DAT3" localSheetId="13">#REF!</definedName>
    <definedName name="____________DAT3" localSheetId="14">#REF!</definedName>
    <definedName name="____________DAT3" localSheetId="15">#REF!</definedName>
    <definedName name="____________DAT3" localSheetId="16">#REF!</definedName>
    <definedName name="____________DAT3" localSheetId="17">#REF!</definedName>
    <definedName name="____________DAT3" localSheetId="18">#REF!</definedName>
    <definedName name="____________DAT3" localSheetId="19">#REF!</definedName>
    <definedName name="____________DAT3" localSheetId="2">#REF!</definedName>
    <definedName name="____________DAT3" localSheetId="20">#REF!</definedName>
    <definedName name="____________DAT3" localSheetId="21">#REF!</definedName>
    <definedName name="____________DAT3" localSheetId="22">#REF!</definedName>
    <definedName name="____________DAT3" localSheetId="23">#REF!</definedName>
    <definedName name="____________DAT3" localSheetId="24">#REF!</definedName>
    <definedName name="____________DAT3" localSheetId="3">#REF!</definedName>
    <definedName name="____________DAT3" localSheetId="4">#REF!</definedName>
    <definedName name="____________DAT3" localSheetId="5">#REF!</definedName>
    <definedName name="____________DAT3" localSheetId="6">#REF!</definedName>
    <definedName name="____________DAT3" localSheetId="7">#REF!</definedName>
    <definedName name="____________DAT3" localSheetId="8">#REF!</definedName>
    <definedName name="____________DAT3" localSheetId="9">#REF!</definedName>
    <definedName name="____________DAT3">#REF!</definedName>
    <definedName name="____________DAT4" localSheetId="1">#REF!</definedName>
    <definedName name="____________DAT4" localSheetId="10">#REF!</definedName>
    <definedName name="____________DAT4" localSheetId="11">#REF!</definedName>
    <definedName name="____________DAT4" localSheetId="12">#REF!</definedName>
    <definedName name="____________DAT4" localSheetId="13">#REF!</definedName>
    <definedName name="____________DAT4" localSheetId="14">#REF!</definedName>
    <definedName name="____________DAT4" localSheetId="15">#REF!</definedName>
    <definedName name="____________DAT4" localSheetId="16">#REF!</definedName>
    <definedName name="____________DAT4" localSheetId="17">#REF!</definedName>
    <definedName name="____________DAT4" localSheetId="18">#REF!</definedName>
    <definedName name="____________DAT4" localSheetId="19">#REF!</definedName>
    <definedName name="____________DAT4" localSheetId="2">#REF!</definedName>
    <definedName name="____________DAT4" localSheetId="20">#REF!</definedName>
    <definedName name="____________DAT4" localSheetId="21">#REF!</definedName>
    <definedName name="____________DAT4" localSheetId="22">#REF!</definedName>
    <definedName name="____________DAT4" localSheetId="23">#REF!</definedName>
    <definedName name="____________DAT4" localSheetId="24">#REF!</definedName>
    <definedName name="____________DAT4" localSheetId="3">#REF!</definedName>
    <definedName name="____________DAT4" localSheetId="4">#REF!</definedName>
    <definedName name="____________DAT4" localSheetId="5">#REF!</definedName>
    <definedName name="____________DAT4" localSheetId="6">#REF!</definedName>
    <definedName name="____________DAT4" localSheetId="7">#REF!</definedName>
    <definedName name="____________DAT4" localSheetId="8">#REF!</definedName>
    <definedName name="____________DAT4" localSheetId="9">#REF!</definedName>
    <definedName name="____________DAT4">#REF!</definedName>
    <definedName name="____________DAT5" localSheetId="1">#REF!</definedName>
    <definedName name="____________DAT5" localSheetId="10">#REF!</definedName>
    <definedName name="____________DAT5" localSheetId="11">#REF!</definedName>
    <definedName name="____________DAT5" localSheetId="12">#REF!</definedName>
    <definedName name="____________DAT5" localSheetId="13">#REF!</definedName>
    <definedName name="____________DAT5" localSheetId="14">#REF!</definedName>
    <definedName name="____________DAT5" localSheetId="15">#REF!</definedName>
    <definedName name="____________DAT5" localSheetId="16">#REF!</definedName>
    <definedName name="____________DAT5" localSheetId="17">#REF!</definedName>
    <definedName name="____________DAT5" localSheetId="18">#REF!</definedName>
    <definedName name="____________DAT5" localSheetId="19">#REF!</definedName>
    <definedName name="____________DAT5" localSheetId="2">#REF!</definedName>
    <definedName name="____________DAT5" localSheetId="20">#REF!</definedName>
    <definedName name="____________DAT5" localSheetId="21">#REF!</definedName>
    <definedName name="____________DAT5" localSheetId="22">#REF!</definedName>
    <definedName name="____________DAT5" localSheetId="23">#REF!</definedName>
    <definedName name="____________DAT5" localSheetId="24">#REF!</definedName>
    <definedName name="____________DAT5" localSheetId="3">#REF!</definedName>
    <definedName name="____________DAT5" localSheetId="4">#REF!</definedName>
    <definedName name="____________DAT5" localSheetId="5">#REF!</definedName>
    <definedName name="____________DAT5" localSheetId="6">#REF!</definedName>
    <definedName name="____________DAT5" localSheetId="7">#REF!</definedName>
    <definedName name="____________DAT5" localSheetId="8">#REF!</definedName>
    <definedName name="____________DAT5" localSheetId="9">#REF!</definedName>
    <definedName name="____________DAT5">#REF!</definedName>
    <definedName name="____________DAT6" localSheetId="1">#REF!</definedName>
    <definedName name="____________DAT6" localSheetId="10">#REF!</definedName>
    <definedName name="____________DAT6" localSheetId="11">#REF!</definedName>
    <definedName name="____________DAT6" localSheetId="12">#REF!</definedName>
    <definedName name="____________DAT6" localSheetId="13">#REF!</definedName>
    <definedName name="____________DAT6" localSheetId="14">#REF!</definedName>
    <definedName name="____________DAT6" localSheetId="15">#REF!</definedName>
    <definedName name="____________DAT6" localSheetId="16">#REF!</definedName>
    <definedName name="____________DAT6" localSheetId="17">#REF!</definedName>
    <definedName name="____________DAT6" localSheetId="18">#REF!</definedName>
    <definedName name="____________DAT6" localSheetId="19">#REF!</definedName>
    <definedName name="____________DAT6" localSheetId="2">#REF!</definedName>
    <definedName name="____________DAT6" localSheetId="20">#REF!</definedName>
    <definedName name="____________DAT6" localSheetId="21">#REF!</definedName>
    <definedName name="____________DAT6" localSheetId="22">#REF!</definedName>
    <definedName name="____________DAT6" localSheetId="23">#REF!</definedName>
    <definedName name="____________DAT6" localSheetId="24">#REF!</definedName>
    <definedName name="____________DAT6" localSheetId="3">#REF!</definedName>
    <definedName name="____________DAT6" localSheetId="4">#REF!</definedName>
    <definedName name="____________DAT6" localSheetId="5">#REF!</definedName>
    <definedName name="____________DAT6" localSheetId="6">#REF!</definedName>
    <definedName name="____________DAT6" localSheetId="7">#REF!</definedName>
    <definedName name="____________DAT6" localSheetId="8">#REF!</definedName>
    <definedName name="____________DAT6" localSheetId="9">#REF!</definedName>
    <definedName name="____________DAT6">#REF!</definedName>
    <definedName name="____________DAT7" localSheetId="1">#REF!</definedName>
    <definedName name="____________DAT7" localSheetId="10">#REF!</definedName>
    <definedName name="____________DAT7" localSheetId="11">#REF!</definedName>
    <definedName name="____________DAT7" localSheetId="12">#REF!</definedName>
    <definedName name="____________DAT7" localSheetId="13">#REF!</definedName>
    <definedName name="____________DAT7" localSheetId="14">#REF!</definedName>
    <definedName name="____________DAT7" localSheetId="15">#REF!</definedName>
    <definedName name="____________DAT7" localSheetId="16">#REF!</definedName>
    <definedName name="____________DAT7" localSheetId="17">#REF!</definedName>
    <definedName name="____________DAT7" localSheetId="18">#REF!</definedName>
    <definedName name="____________DAT7" localSheetId="19">#REF!</definedName>
    <definedName name="____________DAT7" localSheetId="2">#REF!</definedName>
    <definedName name="____________DAT7" localSheetId="20">#REF!</definedName>
    <definedName name="____________DAT7" localSheetId="21">#REF!</definedName>
    <definedName name="____________DAT7" localSheetId="22">#REF!</definedName>
    <definedName name="____________DAT7" localSheetId="23">#REF!</definedName>
    <definedName name="____________DAT7" localSheetId="24">#REF!</definedName>
    <definedName name="____________DAT7" localSheetId="3">#REF!</definedName>
    <definedName name="____________DAT7" localSheetId="4">#REF!</definedName>
    <definedName name="____________DAT7" localSheetId="5">#REF!</definedName>
    <definedName name="____________DAT7" localSheetId="6">#REF!</definedName>
    <definedName name="____________DAT7" localSheetId="7">#REF!</definedName>
    <definedName name="____________DAT7" localSheetId="8">#REF!</definedName>
    <definedName name="____________DAT7" localSheetId="9">#REF!</definedName>
    <definedName name="____________DAT7">#REF!</definedName>
    <definedName name="____________DAT8" localSheetId="1">#REF!</definedName>
    <definedName name="____________DAT8" localSheetId="10">#REF!</definedName>
    <definedName name="____________DAT8" localSheetId="11">#REF!</definedName>
    <definedName name="____________DAT8" localSheetId="12">#REF!</definedName>
    <definedName name="____________DAT8" localSheetId="13">#REF!</definedName>
    <definedName name="____________DAT8" localSheetId="14">#REF!</definedName>
    <definedName name="____________DAT8" localSheetId="15">#REF!</definedName>
    <definedName name="____________DAT8" localSheetId="16">#REF!</definedName>
    <definedName name="____________DAT8" localSheetId="17">#REF!</definedName>
    <definedName name="____________DAT8" localSheetId="18">#REF!</definedName>
    <definedName name="____________DAT8" localSheetId="19">#REF!</definedName>
    <definedName name="____________DAT8" localSheetId="2">#REF!</definedName>
    <definedName name="____________DAT8" localSheetId="20">#REF!</definedName>
    <definedName name="____________DAT8" localSheetId="21">#REF!</definedName>
    <definedName name="____________DAT8" localSheetId="22">#REF!</definedName>
    <definedName name="____________DAT8" localSheetId="23">#REF!</definedName>
    <definedName name="____________DAT8" localSheetId="24">#REF!</definedName>
    <definedName name="____________DAT8" localSheetId="3">#REF!</definedName>
    <definedName name="____________DAT8" localSheetId="4">#REF!</definedName>
    <definedName name="____________DAT8" localSheetId="5">#REF!</definedName>
    <definedName name="____________DAT8" localSheetId="6">#REF!</definedName>
    <definedName name="____________DAT8" localSheetId="7">#REF!</definedName>
    <definedName name="____________DAT8" localSheetId="8">#REF!</definedName>
    <definedName name="____________DAT8" localSheetId="9">#REF!</definedName>
    <definedName name="____________DAT8">#REF!</definedName>
    <definedName name="____________DAT9" localSheetId="1">#REF!</definedName>
    <definedName name="____________DAT9" localSheetId="10">#REF!</definedName>
    <definedName name="____________DAT9" localSheetId="11">#REF!</definedName>
    <definedName name="____________DAT9" localSheetId="12">#REF!</definedName>
    <definedName name="____________DAT9" localSheetId="13">#REF!</definedName>
    <definedName name="____________DAT9" localSheetId="14">#REF!</definedName>
    <definedName name="____________DAT9" localSheetId="15">#REF!</definedName>
    <definedName name="____________DAT9" localSheetId="16">#REF!</definedName>
    <definedName name="____________DAT9" localSheetId="17">#REF!</definedName>
    <definedName name="____________DAT9" localSheetId="18">#REF!</definedName>
    <definedName name="____________DAT9" localSheetId="19">#REF!</definedName>
    <definedName name="____________DAT9" localSheetId="2">#REF!</definedName>
    <definedName name="____________DAT9" localSheetId="20">#REF!</definedName>
    <definedName name="____________DAT9" localSheetId="21">#REF!</definedName>
    <definedName name="____________DAT9" localSheetId="22">#REF!</definedName>
    <definedName name="____________DAT9" localSheetId="23">#REF!</definedName>
    <definedName name="____________DAT9" localSheetId="24">#REF!</definedName>
    <definedName name="____________DAT9" localSheetId="3">#REF!</definedName>
    <definedName name="____________DAT9" localSheetId="4">#REF!</definedName>
    <definedName name="____________DAT9" localSheetId="5">#REF!</definedName>
    <definedName name="____________DAT9" localSheetId="6">#REF!</definedName>
    <definedName name="____________DAT9" localSheetId="7">#REF!</definedName>
    <definedName name="____________DAT9" localSheetId="8">#REF!</definedName>
    <definedName name="____________DAT9" localSheetId="9">#REF!</definedName>
    <definedName name="____________DAT9">#REF!</definedName>
    <definedName name="____________f66000" localSheetId="1">'[1]SE R Neolux'!#REF!</definedName>
    <definedName name="____________f66000" localSheetId="10">'[1]SE R Neolux'!#REF!</definedName>
    <definedName name="____________f66000" localSheetId="11">'[1]SE R Neolux'!#REF!</definedName>
    <definedName name="____________f66000" localSheetId="12">'[1]SE R Neolux'!#REF!</definedName>
    <definedName name="____________f66000" localSheetId="13">'[1]SE R Neolux'!#REF!</definedName>
    <definedName name="____________f66000" localSheetId="14">'[1]SE R Neolux'!#REF!</definedName>
    <definedName name="____________f66000" localSheetId="15">'[1]SE R Neolux'!#REF!</definedName>
    <definedName name="____________f66000" localSheetId="16">'[1]SE R Neolux'!#REF!</definedName>
    <definedName name="____________f66000" localSheetId="17">'[1]SE R Neolux'!#REF!</definedName>
    <definedName name="____________f66000" localSheetId="18">'[1]SE R Neolux'!#REF!</definedName>
    <definedName name="____________f66000" localSheetId="19">'[1]SE R Neolux'!#REF!</definedName>
    <definedName name="____________f66000" localSheetId="2">'[1]SE R Neolux'!#REF!</definedName>
    <definedName name="____________f66000" localSheetId="20">'[1]SE R Neolux'!#REF!</definedName>
    <definedName name="____________f66000" localSheetId="21">'[1]SE R Neolux'!#REF!</definedName>
    <definedName name="____________f66000" localSheetId="22">'[1]SE R Neolux'!#REF!</definedName>
    <definedName name="____________f66000" localSheetId="23">'[1]SE R Neolux'!#REF!</definedName>
    <definedName name="____________f66000" localSheetId="24">'[1]SE R Neolux'!#REF!</definedName>
    <definedName name="____________f66000" localSheetId="3">'[1]SE R Neolux'!#REF!</definedName>
    <definedName name="____________f66000" localSheetId="4">'[1]SE R Neolux'!#REF!</definedName>
    <definedName name="____________f66000" localSheetId="5">'[1]SE R Neolux'!#REF!</definedName>
    <definedName name="____________f66000" localSheetId="6">'[1]SE R Neolux'!#REF!</definedName>
    <definedName name="____________f66000" localSheetId="7">'[1]SE R Neolux'!#REF!</definedName>
    <definedName name="____________f66000" localSheetId="8">'[1]SE R Neolux'!#REF!</definedName>
    <definedName name="____________f66000" localSheetId="9">'[1]SE R Neolux'!#REF!</definedName>
    <definedName name="____________f66000">'[1]SE R Neolux'!#REF!</definedName>
    <definedName name="___________DAT1" localSheetId="1">#REF!</definedName>
    <definedName name="___________DAT1" localSheetId="10">#REF!</definedName>
    <definedName name="___________DAT1" localSheetId="11">#REF!</definedName>
    <definedName name="___________DAT1" localSheetId="12">#REF!</definedName>
    <definedName name="___________DAT1" localSheetId="13">#REF!</definedName>
    <definedName name="___________DAT1" localSheetId="14">#REF!</definedName>
    <definedName name="___________DAT1" localSheetId="15">#REF!</definedName>
    <definedName name="___________DAT1" localSheetId="16">#REF!</definedName>
    <definedName name="___________DAT1" localSheetId="17">#REF!</definedName>
    <definedName name="___________DAT1" localSheetId="18">#REF!</definedName>
    <definedName name="___________DAT1" localSheetId="19">#REF!</definedName>
    <definedName name="___________DAT1" localSheetId="2">#REF!</definedName>
    <definedName name="___________DAT1" localSheetId="20">#REF!</definedName>
    <definedName name="___________DAT1" localSheetId="21">#REF!</definedName>
    <definedName name="___________DAT1" localSheetId="22">#REF!</definedName>
    <definedName name="___________DAT1" localSheetId="23">#REF!</definedName>
    <definedName name="___________DAT1" localSheetId="24">#REF!</definedName>
    <definedName name="___________DAT1" localSheetId="3">#REF!</definedName>
    <definedName name="___________DAT1" localSheetId="4">#REF!</definedName>
    <definedName name="___________DAT1" localSheetId="5">#REF!</definedName>
    <definedName name="___________DAT1" localSheetId="6">#REF!</definedName>
    <definedName name="___________DAT1" localSheetId="7">#REF!</definedName>
    <definedName name="___________DAT1" localSheetId="8">#REF!</definedName>
    <definedName name="___________DAT1" localSheetId="9">#REF!</definedName>
    <definedName name="___________DAT1">#REF!</definedName>
    <definedName name="___________DAT10" localSheetId="1">#REF!</definedName>
    <definedName name="___________DAT10" localSheetId="10">#REF!</definedName>
    <definedName name="___________DAT10" localSheetId="11">#REF!</definedName>
    <definedName name="___________DAT10" localSheetId="12">#REF!</definedName>
    <definedName name="___________DAT10" localSheetId="13">#REF!</definedName>
    <definedName name="___________DAT10" localSheetId="14">#REF!</definedName>
    <definedName name="___________DAT10" localSheetId="15">#REF!</definedName>
    <definedName name="___________DAT10" localSheetId="16">#REF!</definedName>
    <definedName name="___________DAT10" localSheetId="17">#REF!</definedName>
    <definedName name="___________DAT10" localSheetId="18">#REF!</definedName>
    <definedName name="___________DAT10" localSheetId="19">#REF!</definedName>
    <definedName name="___________DAT10" localSheetId="2">#REF!</definedName>
    <definedName name="___________DAT10" localSheetId="20">#REF!</definedName>
    <definedName name="___________DAT10" localSheetId="21">#REF!</definedName>
    <definedName name="___________DAT10" localSheetId="22">#REF!</definedName>
    <definedName name="___________DAT10" localSheetId="23">#REF!</definedName>
    <definedName name="___________DAT10" localSheetId="24">#REF!</definedName>
    <definedName name="___________DAT10" localSheetId="3">#REF!</definedName>
    <definedName name="___________DAT10" localSheetId="4">#REF!</definedName>
    <definedName name="___________DAT10" localSheetId="5">#REF!</definedName>
    <definedName name="___________DAT10" localSheetId="6">#REF!</definedName>
    <definedName name="___________DAT10" localSheetId="7">#REF!</definedName>
    <definedName name="___________DAT10" localSheetId="8">#REF!</definedName>
    <definedName name="___________DAT10" localSheetId="9">#REF!</definedName>
    <definedName name="___________DAT10">#REF!</definedName>
    <definedName name="___________DAT11" localSheetId="1">#REF!</definedName>
    <definedName name="___________DAT11" localSheetId="10">#REF!</definedName>
    <definedName name="___________DAT11" localSheetId="11">#REF!</definedName>
    <definedName name="___________DAT11" localSheetId="12">#REF!</definedName>
    <definedName name="___________DAT11" localSheetId="13">#REF!</definedName>
    <definedName name="___________DAT11" localSheetId="14">#REF!</definedName>
    <definedName name="___________DAT11" localSheetId="15">#REF!</definedName>
    <definedName name="___________DAT11" localSheetId="16">#REF!</definedName>
    <definedName name="___________DAT11" localSheetId="17">#REF!</definedName>
    <definedName name="___________DAT11" localSheetId="18">#REF!</definedName>
    <definedName name="___________DAT11" localSheetId="19">#REF!</definedName>
    <definedName name="___________DAT11" localSheetId="2">#REF!</definedName>
    <definedName name="___________DAT11" localSheetId="20">#REF!</definedName>
    <definedName name="___________DAT11" localSheetId="21">#REF!</definedName>
    <definedName name="___________DAT11" localSheetId="22">#REF!</definedName>
    <definedName name="___________DAT11" localSheetId="23">#REF!</definedName>
    <definedName name="___________DAT11" localSheetId="24">#REF!</definedName>
    <definedName name="___________DAT11" localSheetId="3">#REF!</definedName>
    <definedName name="___________DAT11" localSheetId="4">#REF!</definedName>
    <definedName name="___________DAT11" localSheetId="5">#REF!</definedName>
    <definedName name="___________DAT11" localSheetId="6">#REF!</definedName>
    <definedName name="___________DAT11" localSheetId="7">#REF!</definedName>
    <definedName name="___________DAT11" localSheetId="8">#REF!</definedName>
    <definedName name="___________DAT11" localSheetId="9">#REF!</definedName>
    <definedName name="___________DAT11">#REF!</definedName>
    <definedName name="___________DAT12" localSheetId="1">#REF!</definedName>
    <definedName name="___________DAT12" localSheetId="10">#REF!</definedName>
    <definedName name="___________DAT12" localSheetId="11">#REF!</definedName>
    <definedName name="___________DAT12" localSheetId="12">#REF!</definedName>
    <definedName name="___________DAT12" localSheetId="13">#REF!</definedName>
    <definedName name="___________DAT12" localSheetId="14">#REF!</definedName>
    <definedName name="___________DAT12" localSheetId="15">#REF!</definedName>
    <definedName name="___________DAT12" localSheetId="16">#REF!</definedName>
    <definedName name="___________DAT12" localSheetId="17">#REF!</definedName>
    <definedName name="___________DAT12" localSheetId="18">#REF!</definedName>
    <definedName name="___________DAT12" localSheetId="19">#REF!</definedName>
    <definedName name="___________DAT12" localSheetId="2">#REF!</definedName>
    <definedName name="___________DAT12" localSheetId="20">#REF!</definedName>
    <definedName name="___________DAT12" localSheetId="21">#REF!</definedName>
    <definedName name="___________DAT12" localSheetId="22">#REF!</definedName>
    <definedName name="___________DAT12" localSheetId="23">#REF!</definedName>
    <definedName name="___________DAT12" localSheetId="24">#REF!</definedName>
    <definedName name="___________DAT12" localSheetId="3">#REF!</definedName>
    <definedName name="___________DAT12" localSheetId="4">#REF!</definedName>
    <definedName name="___________DAT12" localSheetId="5">#REF!</definedName>
    <definedName name="___________DAT12" localSheetId="6">#REF!</definedName>
    <definedName name="___________DAT12" localSheetId="7">#REF!</definedName>
    <definedName name="___________DAT12" localSheetId="8">#REF!</definedName>
    <definedName name="___________DAT12" localSheetId="9">#REF!</definedName>
    <definedName name="___________DAT12">#REF!</definedName>
    <definedName name="___________DAT2" localSheetId="1">#REF!</definedName>
    <definedName name="___________DAT2" localSheetId="10">#REF!</definedName>
    <definedName name="___________DAT2" localSheetId="11">#REF!</definedName>
    <definedName name="___________DAT2" localSheetId="12">#REF!</definedName>
    <definedName name="___________DAT2" localSheetId="13">#REF!</definedName>
    <definedName name="___________DAT2" localSheetId="14">#REF!</definedName>
    <definedName name="___________DAT2" localSheetId="15">#REF!</definedName>
    <definedName name="___________DAT2" localSheetId="16">#REF!</definedName>
    <definedName name="___________DAT2" localSheetId="17">#REF!</definedName>
    <definedName name="___________DAT2" localSheetId="18">#REF!</definedName>
    <definedName name="___________DAT2" localSheetId="19">#REF!</definedName>
    <definedName name="___________DAT2" localSheetId="2">#REF!</definedName>
    <definedName name="___________DAT2" localSheetId="20">#REF!</definedName>
    <definedName name="___________DAT2" localSheetId="21">#REF!</definedName>
    <definedName name="___________DAT2" localSheetId="22">#REF!</definedName>
    <definedName name="___________DAT2" localSheetId="23">#REF!</definedName>
    <definedName name="___________DAT2" localSheetId="24">#REF!</definedName>
    <definedName name="___________DAT2" localSheetId="3">#REF!</definedName>
    <definedName name="___________DAT2" localSheetId="4">#REF!</definedName>
    <definedName name="___________DAT2" localSheetId="5">#REF!</definedName>
    <definedName name="___________DAT2" localSheetId="6">#REF!</definedName>
    <definedName name="___________DAT2" localSheetId="7">#REF!</definedName>
    <definedName name="___________DAT2" localSheetId="8">#REF!</definedName>
    <definedName name="___________DAT2" localSheetId="9">#REF!</definedName>
    <definedName name="___________DAT2">#REF!</definedName>
    <definedName name="___________DAT3" localSheetId="1">#REF!</definedName>
    <definedName name="___________DAT3" localSheetId="10">#REF!</definedName>
    <definedName name="___________DAT3" localSheetId="11">#REF!</definedName>
    <definedName name="___________DAT3" localSheetId="12">#REF!</definedName>
    <definedName name="___________DAT3" localSheetId="13">#REF!</definedName>
    <definedName name="___________DAT3" localSheetId="14">#REF!</definedName>
    <definedName name="___________DAT3" localSheetId="15">#REF!</definedName>
    <definedName name="___________DAT3" localSheetId="16">#REF!</definedName>
    <definedName name="___________DAT3" localSheetId="17">#REF!</definedName>
    <definedName name="___________DAT3" localSheetId="18">#REF!</definedName>
    <definedName name="___________DAT3" localSheetId="19">#REF!</definedName>
    <definedName name="___________DAT3" localSheetId="2">#REF!</definedName>
    <definedName name="___________DAT3" localSheetId="20">#REF!</definedName>
    <definedName name="___________DAT3" localSheetId="21">#REF!</definedName>
    <definedName name="___________DAT3" localSheetId="22">#REF!</definedName>
    <definedName name="___________DAT3" localSheetId="23">#REF!</definedName>
    <definedName name="___________DAT3" localSheetId="24">#REF!</definedName>
    <definedName name="___________DAT3" localSheetId="3">#REF!</definedName>
    <definedName name="___________DAT3" localSheetId="4">#REF!</definedName>
    <definedName name="___________DAT3" localSheetId="5">#REF!</definedName>
    <definedName name="___________DAT3" localSheetId="6">#REF!</definedName>
    <definedName name="___________DAT3" localSheetId="7">#REF!</definedName>
    <definedName name="___________DAT3" localSheetId="8">#REF!</definedName>
    <definedName name="___________DAT3" localSheetId="9">#REF!</definedName>
    <definedName name="___________DAT3">#REF!</definedName>
    <definedName name="___________DAT4" localSheetId="1">#REF!</definedName>
    <definedName name="___________DAT4" localSheetId="10">#REF!</definedName>
    <definedName name="___________DAT4" localSheetId="11">#REF!</definedName>
    <definedName name="___________DAT4" localSheetId="12">#REF!</definedName>
    <definedName name="___________DAT4" localSheetId="13">#REF!</definedName>
    <definedName name="___________DAT4" localSheetId="14">#REF!</definedName>
    <definedName name="___________DAT4" localSheetId="15">#REF!</definedName>
    <definedName name="___________DAT4" localSheetId="16">#REF!</definedName>
    <definedName name="___________DAT4" localSheetId="17">#REF!</definedName>
    <definedName name="___________DAT4" localSheetId="18">#REF!</definedName>
    <definedName name="___________DAT4" localSheetId="19">#REF!</definedName>
    <definedName name="___________DAT4" localSheetId="2">#REF!</definedName>
    <definedName name="___________DAT4" localSheetId="20">#REF!</definedName>
    <definedName name="___________DAT4" localSheetId="21">#REF!</definedName>
    <definedName name="___________DAT4" localSheetId="22">#REF!</definedName>
    <definedName name="___________DAT4" localSheetId="23">#REF!</definedName>
    <definedName name="___________DAT4" localSheetId="24">#REF!</definedName>
    <definedName name="___________DAT4" localSheetId="3">#REF!</definedName>
    <definedName name="___________DAT4" localSheetId="4">#REF!</definedName>
    <definedName name="___________DAT4" localSheetId="5">#REF!</definedName>
    <definedName name="___________DAT4" localSheetId="6">#REF!</definedName>
    <definedName name="___________DAT4" localSheetId="7">#REF!</definedName>
    <definedName name="___________DAT4" localSheetId="8">#REF!</definedName>
    <definedName name="___________DAT4" localSheetId="9">#REF!</definedName>
    <definedName name="___________DAT4">#REF!</definedName>
    <definedName name="___________DAT5" localSheetId="1">#REF!</definedName>
    <definedName name="___________DAT5" localSheetId="10">#REF!</definedName>
    <definedName name="___________DAT5" localSheetId="11">#REF!</definedName>
    <definedName name="___________DAT5" localSheetId="12">#REF!</definedName>
    <definedName name="___________DAT5" localSheetId="13">#REF!</definedName>
    <definedName name="___________DAT5" localSheetId="14">#REF!</definedName>
    <definedName name="___________DAT5" localSheetId="15">#REF!</definedName>
    <definedName name="___________DAT5" localSheetId="16">#REF!</definedName>
    <definedName name="___________DAT5" localSheetId="17">#REF!</definedName>
    <definedName name="___________DAT5" localSheetId="18">#REF!</definedName>
    <definedName name="___________DAT5" localSheetId="19">#REF!</definedName>
    <definedName name="___________DAT5" localSheetId="2">#REF!</definedName>
    <definedName name="___________DAT5" localSheetId="20">#REF!</definedName>
    <definedName name="___________DAT5" localSheetId="21">#REF!</definedName>
    <definedName name="___________DAT5" localSheetId="22">#REF!</definedName>
    <definedName name="___________DAT5" localSheetId="23">#REF!</definedName>
    <definedName name="___________DAT5" localSheetId="24">#REF!</definedName>
    <definedName name="___________DAT5" localSheetId="3">#REF!</definedName>
    <definedName name="___________DAT5" localSheetId="4">#REF!</definedName>
    <definedName name="___________DAT5" localSheetId="5">#REF!</definedName>
    <definedName name="___________DAT5" localSheetId="6">#REF!</definedName>
    <definedName name="___________DAT5" localSheetId="7">#REF!</definedName>
    <definedName name="___________DAT5" localSheetId="8">#REF!</definedName>
    <definedName name="___________DAT5" localSheetId="9">#REF!</definedName>
    <definedName name="___________DAT5">#REF!</definedName>
    <definedName name="___________DAT6" localSheetId="1">#REF!</definedName>
    <definedName name="___________DAT6" localSheetId="10">#REF!</definedName>
    <definedName name="___________DAT6" localSheetId="11">#REF!</definedName>
    <definedName name="___________DAT6" localSheetId="12">#REF!</definedName>
    <definedName name="___________DAT6" localSheetId="13">#REF!</definedName>
    <definedName name="___________DAT6" localSheetId="14">#REF!</definedName>
    <definedName name="___________DAT6" localSheetId="15">#REF!</definedName>
    <definedName name="___________DAT6" localSheetId="16">#REF!</definedName>
    <definedName name="___________DAT6" localSheetId="17">#REF!</definedName>
    <definedName name="___________DAT6" localSheetId="18">#REF!</definedName>
    <definedName name="___________DAT6" localSheetId="19">#REF!</definedName>
    <definedName name="___________DAT6" localSheetId="2">#REF!</definedName>
    <definedName name="___________DAT6" localSheetId="20">#REF!</definedName>
    <definedName name="___________DAT6" localSheetId="21">#REF!</definedName>
    <definedName name="___________DAT6" localSheetId="22">#REF!</definedName>
    <definedName name="___________DAT6" localSheetId="23">#REF!</definedName>
    <definedName name="___________DAT6" localSheetId="24">#REF!</definedName>
    <definedName name="___________DAT6" localSheetId="3">#REF!</definedName>
    <definedName name="___________DAT6" localSheetId="4">#REF!</definedName>
    <definedName name="___________DAT6" localSheetId="5">#REF!</definedName>
    <definedName name="___________DAT6" localSheetId="6">#REF!</definedName>
    <definedName name="___________DAT6" localSheetId="7">#REF!</definedName>
    <definedName name="___________DAT6" localSheetId="8">#REF!</definedName>
    <definedName name="___________DAT6" localSheetId="9">#REF!</definedName>
    <definedName name="___________DAT6">#REF!</definedName>
    <definedName name="___________DAT7" localSheetId="1">#REF!</definedName>
    <definedName name="___________DAT7" localSheetId="10">#REF!</definedName>
    <definedName name="___________DAT7" localSheetId="11">#REF!</definedName>
    <definedName name="___________DAT7" localSheetId="12">#REF!</definedName>
    <definedName name="___________DAT7" localSheetId="13">#REF!</definedName>
    <definedName name="___________DAT7" localSheetId="14">#REF!</definedName>
    <definedName name="___________DAT7" localSheetId="15">#REF!</definedName>
    <definedName name="___________DAT7" localSheetId="16">#REF!</definedName>
    <definedName name="___________DAT7" localSheetId="17">#REF!</definedName>
    <definedName name="___________DAT7" localSheetId="18">#REF!</definedName>
    <definedName name="___________DAT7" localSheetId="19">#REF!</definedName>
    <definedName name="___________DAT7" localSheetId="2">#REF!</definedName>
    <definedName name="___________DAT7" localSheetId="20">#REF!</definedName>
    <definedName name="___________DAT7" localSheetId="21">#REF!</definedName>
    <definedName name="___________DAT7" localSheetId="22">#REF!</definedName>
    <definedName name="___________DAT7" localSheetId="23">#REF!</definedName>
    <definedName name="___________DAT7" localSheetId="24">#REF!</definedName>
    <definedName name="___________DAT7" localSheetId="3">#REF!</definedName>
    <definedName name="___________DAT7" localSheetId="4">#REF!</definedName>
    <definedName name="___________DAT7" localSheetId="5">#REF!</definedName>
    <definedName name="___________DAT7" localSheetId="6">#REF!</definedName>
    <definedName name="___________DAT7" localSheetId="7">#REF!</definedName>
    <definedName name="___________DAT7" localSheetId="8">#REF!</definedName>
    <definedName name="___________DAT7" localSheetId="9">#REF!</definedName>
    <definedName name="___________DAT7">#REF!</definedName>
    <definedName name="___________DAT8" localSheetId="1">#REF!</definedName>
    <definedName name="___________DAT8" localSheetId="10">#REF!</definedName>
    <definedName name="___________DAT8" localSheetId="11">#REF!</definedName>
    <definedName name="___________DAT8" localSheetId="12">#REF!</definedName>
    <definedName name="___________DAT8" localSheetId="13">#REF!</definedName>
    <definedName name="___________DAT8" localSheetId="14">#REF!</definedName>
    <definedName name="___________DAT8" localSheetId="15">#REF!</definedName>
    <definedName name="___________DAT8" localSheetId="16">#REF!</definedName>
    <definedName name="___________DAT8" localSheetId="17">#REF!</definedName>
    <definedName name="___________DAT8" localSheetId="18">#REF!</definedName>
    <definedName name="___________DAT8" localSheetId="19">#REF!</definedName>
    <definedName name="___________DAT8" localSheetId="2">#REF!</definedName>
    <definedName name="___________DAT8" localSheetId="20">#REF!</definedName>
    <definedName name="___________DAT8" localSheetId="21">#REF!</definedName>
    <definedName name="___________DAT8" localSheetId="22">#REF!</definedName>
    <definedName name="___________DAT8" localSheetId="23">#REF!</definedName>
    <definedName name="___________DAT8" localSheetId="24">#REF!</definedName>
    <definedName name="___________DAT8" localSheetId="3">#REF!</definedName>
    <definedName name="___________DAT8" localSheetId="4">#REF!</definedName>
    <definedName name="___________DAT8" localSheetId="5">#REF!</definedName>
    <definedName name="___________DAT8" localSheetId="6">#REF!</definedName>
    <definedName name="___________DAT8" localSheetId="7">#REF!</definedName>
    <definedName name="___________DAT8" localSheetId="8">#REF!</definedName>
    <definedName name="___________DAT8" localSheetId="9">#REF!</definedName>
    <definedName name="___________DAT8">#REF!</definedName>
    <definedName name="___________DAT9" localSheetId="1">#REF!</definedName>
    <definedName name="___________DAT9" localSheetId="10">#REF!</definedName>
    <definedName name="___________DAT9" localSheetId="11">#REF!</definedName>
    <definedName name="___________DAT9" localSheetId="12">#REF!</definedName>
    <definedName name="___________DAT9" localSheetId="13">#REF!</definedName>
    <definedName name="___________DAT9" localSheetId="14">#REF!</definedName>
    <definedName name="___________DAT9" localSheetId="15">#REF!</definedName>
    <definedName name="___________DAT9" localSheetId="16">#REF!</definedName>
    <definedName name="___________DAT9" localSheetId="17">#REF!</definedName>
    <definedName name="___________DAT9" localSheetId="18">#REF!</definedName>
    <definedName name="___________DAT9" localSheetId="19">#REF!</definedName>
    <definedName name="___________DAT9" localSheetId="2">#REF!</definedName>
    <definedName name="___________DAT9" localSheetId="20">#REF!</definedName>
    <definedName name="___________DAT9" localSheetId="21">#REF!</definedName>
    <definedName name="___________DAT9" localSheetId="22">#REF!</definedName>
    <definedName name="___________DAT9" localSheetId="23">#REF!</definedName>
    <definedName name="___________DAT9" localSheetId="24">#REF!</definedName>
    <definedName name="___________DAT9" localSheetId="3">#REF!</definedName>
    <definedName name="___________DAT9" localSheetId="4">#REF!</definedName>
    <definedName name="___________DAT9" localSheetId="5">#REF!</definedName>
    <definedName name="___________DAT9" localSheetId="6">#REF!</definedName>
    <definedName name="___________DAT9" localSheetId="7">#REF!</definedName>
    <definedName name="___________DAT9" localSheetId="8">#REF!</definedName>
    <definedName name="___________DAT9" localSheetId="9">#REF!</definedName>
    <definedName name="___________DAT9">#REF!</definedName>
    <definedName name="___________f66000" localSheetId="1">'[1]SE R Neolux'!#REF!</definedName>
    <definedName name="___________f66000" localSheetId="10">'[1]SE R Neolux'!#REF!</definedName>
    <definedName name="___________f66000" localSheetId="11">'[1]SE R Neolux'!#REF!</definedName>
    <definedName name="___________f66000" localSheetId="12">'[1]SE R Neolux'!#REF!</definedName>
    <definedName name="___________f66000" localSheetId="13">'[1]SE R Neolux'!#REF!</definedName>
    <definedName name="___________f66000" localSheetId="14">'[1]SE R Neolux'!#REF!</definedName>
    <definedName name="___________f66000" localSheetId="15">'[1]SE R Neolux'!#REF!</definedName>
    <definedName name="___________f66000" localSheetId="16">'[1]SE R Neolux'!#REF!</definedName>
    <definedName name="___________f66000" localSheetId="17">'[1]SE R Neolux'!#REF!</definedName>
    <definedName name="___________f66000" localSheetId="18">'[1]SE R Neolux'!#REF!</definedName>
    <definedName name="___________f66000" localSheetId="19">'[1]SE R Neolux'!#REF!</definedName>
    <definedName name="___________f66000" localSheetId="2">'[1]SE R Neolux'!#REF!</definedName>
    <definedName name="___________f66000" localSheetId="20">'[1]SE R Neolux'!#REF!</definedName>
    <definedName name="___________f66000" localSheetId="21">'[1]SE R Neolux'!#REF!</definedName>
    <definedName name="___________f66000" localSheetId="22">'[1]SE R Neolux'!#REF!</definedName>
    <definedName name="___________f66000" localSheetId="23">'[1]SE R Neolux'!#REF!</definedName>
    <definedName name="___________f66000" localSheetId="24">'[1]SE R Neolux'!#REF!</definedName>
    <definedName name="___________f66000" localSheetId="3">'[1]SE R Neolux'!#REF!</definedName>
    <definedName name="___________f66000" localSheetId="4">'[1]SE R Neolux'!#REF!</definedName>
    <definedName name="___________f66000" localSheetId="5">'[1]SE R Neolux'!#REF!</definedName>
    <definedName name="___________f66000" localSheetId="6">'[1]SE R Neolux'!#REF!</definedName>
    <definedName name="___________f66000" localSheetId="7">'[1]SE R Neolux'!#REF!</definedName>
    <definedName name="___________f66000" localSheetId="8">'[1]SE R Neolux'!#REF!</definedName>
    <definedName name="___________f66000" localSheetId="9">'[1]SE R Neolux'!#REF!</definedName>
    <definedName name="___________f66000">'[1]SE R Neolux'!#REF!</definedName>
    <definedName name="__________DAT1" localSheetId="1">#REF!</definedName>
    <definedName name="__________DAT1" localSheetId="10">#REF!</definedName>
    <definedName name="__________DAT1" localSheetId="11">#REF!</definedName>
    <definedName name="__________DAT1" localSheetId="12">#REF!</definedName>
    <definedName name="__________DAT1" localSheetId="13">#REF!</definedName>
    <definedName name="__________DAT1" localSheetId="14">#REF!</definedName>
    <definedName name="__________DAT1" localSheetId="15">#REF!</definedName>
    <definedName name="__________DAT1" localSheetId="16">#REF!</definedName>
    <definedName name="__________DAT1" localSheetId="17">#REF!</definedName>
    <definedName name="__________DAT1" localSheetId="18">#REF!</definedName>
    <definedName name="__________DAT1" localSheetId="19">#REF!</definedName>
    <definedName name="__________DAT1" localSheetId="2">#REF!</definedName>
    <definedName name="__________DAT1" localSheetId="20">#REF!</definedName>
    <definedName name="__________DAT1" localSheetId="21">#REF!</definedName>
    <definedName name="__________DAT1" localSheetId="22">#REF!</definedName>
    <definedName name="__________DAT1" localSheetId="23">#REF!</definedName>
    <definedName name="__________DAT1" localSheetId="24">#REF!</definedName>
    <definedName name="__________DAT1" localSheetId="3">#REF!</definedName>
    <definedName name="__________DAT1" localSheetId="4">#REF!</definedName>
    <definedName name="__________DAT1" localSheetId="5">#REF!</definedName>
    <definedName name="__________DAT1" localSheetId="6">#REF!</definedName>
    <definedName name="__________DAT1" localSheetId="7">#REF!</definedName>
    <definedName name="__________DAT1" localSheetId="8">#REF!</definedName>
    <definedName name="__________DAT1" localSheetId="9">#REF!</definedName>
    <definedName name="__________DAT1">#REF!</definedName>
    <definedName name="__________DAT10" localSheetId="1">#REF!</definedName>
    <definedName name="__________DAT10" localSheetId="10">#REF!</definedName>
    <definedName name="__________DAT10" localSheetId="11">#REF!</definedName>
    <definedName name="__________DAT10" localSheetId="12">#REF!</definedName>
    <definedName name="__________DAT10" localSheetId="13">#REF!</definedName>
    <definedName name="__________DAT10" localSheetId="14">#REF!</definedName>
    <definedName name="__________DAT10" localSheetId="15">#REF!</definedName>
    <definedName name="__________DAT10" localSheetId="16">#REF!</definedName>
    <definedName name="__________DAT10" localSheetId="17">#REF!</definedName>
    <definedName name="__________DAT10" localSheetId="18">#REF!</definedName>
    <definedName name="__________DAT10" localSheetId="19">#REF!</definedName>
    <definedName name="__________DAT10" localSheetId="2">#REF!</definedName>
    <definedName name="__________DAT10" localSheetId="20">#REF!</definedName>
    <definedName name="__________DAT10" localSheetId="21">#REF!</definedName>
    <definedName name="__________DAT10" localSheetId="22">#REF!</definedName>
    <definedName name="__________DAT10" localSheetId="23">#REF!</definedName>
    <definedName name="__________DAT10" localSheetId="24">#REF!</definedName>
    <definedName name="__________DAT10" localSheetId="3">#REF!</definedName>
    <definedName name="__________DAT10" localSheetId="4">#REF!</definedName>
    <definedName name="__________DAT10" localSheetId="5">#REF!</definedName>
    <definedName name="__________DAT10" localSheetId="6">#REF!</definedName>
    <definedName name="__________DAT10" localSheetId="7">#REF!</definedName>
    <definedName name="__________DAT10" localSheetId="8">#REF!</definedName>
    <definedName name="__________DAT10" localSheetId="9">#REF!</definedName>
    <definedName name="__________DAT10">#REF!</definedName>
    <definedName name="__________DAT11" localSheetId="1">#REF!</definedName>
    <definedName name="__________DAT11" localSheetId="10">#REF!</definedName>
    <definedName name="__________DAT11" localSheetId="11">#REF!</definedName>
    <definedName name="__________DAT11" localSheetId="12">#REF!</definedName>
    <definedName name="__________DAT11" localSheetId="13">#REF!</definedName>
    <definedName name="__________DAT11" localSheetId="14">#REF!</definedName>
    <definedName name="__________DAT11" localSheetId="15">#REF!</definedName>
    <definedName name="__________DAT11" localSheetId="16">#REF!</definedName>
    <definedName name="__________DAT11" localSheetId="17">#REF!</definedName>
    <definedName name="__________DAT11" localSheetId="18">#REF!</definedName>
    <definedName name="__________DAT11" localSheetId="19">#REF!</definedName>
    <definedName name="__________DAT11" localSheetId="2">#REF!</definedName>
    <definedName name="__________DAT11" localSheetId="20">#REF!</definedName>
    <definedName name="__________DAT11" localSheetId="21">#REF!</definedName>
    <definedName name="__________DAT11" localSheetId="22">#REF!</definedName>
    <definedName name="__________DAT11" localSheetId="23">#REF!</definedName>
    <definedName name="__________DAT11" localSheetId="24">#REF!</definedName>
    <definedName name="__________DAT11" localSheetId="3">#REF!</definedName>
    <definedName name="__________DAT11" localSheetId="4">#REF!</definedName>
    <definedName name="__________DAT11" localSheetId="5">#REF!</definedName>
    <definedName name="__________DAT11" localSheetId="6">#REF!</definedName>
    <definedName name="__________DAT11" localSheetId="7">#REF!</definedName>
    <definedName name="__________DAT11" localSheetId="8">#REF!</definedName>
    <definedName name="__________DAT11" localSheetId="9">#REF!</definedName>
    <definedName name="__________DAT11">#REF!</definedName>
    <definedName name="__________DAT12" localSheetId="1">#REF!</definedName>
    <definedName name="__________DAT12" localSheetId="10">#REF!</definedName>
    <definedName name="__________DAT12" localSheetId="11">#REF!</definedName>
    <definedName name="__________DAT12" localSheetId="12">#REF!</definedName>
    <definedName name="__________DAT12" localSheetId="13">#REF!</definedName>
    <definedName name="__________DAT12" localSheetId="14">#REF!</definedName>
    <definedName name="__________DAT12" localSheetId="15">#REF!</definedName>
    <definedName name="__________DAT12" localSheetId="16">#REF!</definedName>
    <definedName name="__________DAT12" localSheetId="17">#REF!</definedName>
    <definedName name="__________DAT12" localSheetId="18">#REF!</definedName>
    <definedName name="__________DAT12" localSheetId="19">#REF!</definedName>
    <definedName name="__________DAT12" localSheetId="2">#REF!</definedName>
    <definedName name="__________DAT12" localSheetId="20">#REF!</definedName>
    <definedName name="__________DAT12" localSheetId="21">#REF!</definedName>
    <definedName name="__________DAT12" localSheetId="22">#REF!</definedName>
    <definedName name="__________DAT12" localSheetId="23">#REF!</definedName>
    <definedName name="__________DAT12" localSheetId="24">#REF!</definedName>
    <definedName name="__________DAT12" localSheetId="3">#REF!</definedName>
    <definedName name="__________DAT12" localSheetId="4">#REF!</definedName>
    <definedName name="__________DAT12" localSheetId="5">#REF!</definedName>
    <definedName name="__________DAT12" localSheetId="6">#REF!</definedName>
    <definedName name="__________DAT12" localSheetId="7">#REF!</definedName>
    <definedName name="__________DAT12" localSheetId="8">#REF!</definedName>
    <definedName name="__________DAT12" localSheetId="9">#REF!</definedName>
    <definedName name="__________DAT12">#REF!</definedName>
    <definedName name="__________DAT2" localSheetId="1">#REF!</definedName>
    <definedName name="__________DAT2" localSheetId="10">#REF!</definedName>
    <definedName name="__________DAT2" localSheetId="11">#REF!</definedName>
    <definedName name="__________DAT2" localSheetId="12">#REF!</definedName>
    <definedName name="__________DAT2" localSheetId="13">#REF!</definedName>
    <definedName name="__________DAT2" localSheetId="14">#REF!</definedName>
    <definedName name="__________DAT2" localSheetId="15">#REF!</definedName>
    <definedName name="__________DAT2" localSheetId="16">#REF!</definedName>
    <definedName name="__________DAT2" localSheetId="17">#REF!</definedName>
    <definedName name="__________DAT2" localSheetId="18">#REF!</definedName>
    <definedName name="__________DAT2" localSheetId="19">#REF!</definedName>
    <definedName name="__________DAT2" localSheetId="2">#REF!</definedName>
    <definedName name="__________DAT2" localSheetId="20">#REF!</definedName>
    <definedName name="__________DAT2" localSheetId="21">#REF!</definedName>
    <definedName name="__________DAT2" localSheetId="22">#REF!</definedName>
    <definedName name="__________DAT2" localSheetId="23">#REF!</definedName>
    <definedName name="__________DAT2" localSheetId="24">#REF!</definedName>
    <definedName name="__________DAT2" localSheetId="3">#REF!</definedName>
    <definedName name="__________DAT2" localSheetId="4">#REF!</definedName>
    <definedName name="__________DAT2" localSheetId="5">#REF!</definedName>
    <definedName name="__________DAT2" localSheetId="6">#REF!</definedName>
    <definedName name="__________DAT2" localSheetId="7">#REF!</definedName>
    <definedName name="__________DAT2" localSheetId="8">#REF!</definedName>
    <definedName name="__________DAT2" localSheetId="9">#REF!</definedName>
    <definedName name="__________DAT2">#REF!</definedName>
    <definedName name="__________DAT3" localSheetId="1">#REF!</definedName>
    <definedName name="__________DAT3" localSheetId="10">#REF!</definedName>
    <definedName name="__________DAT3" localSheetId="11">#REF!</definedName>
    <definedName name="__________DAT3" localSheetId="12">#REF!</definedName>
    <definedName name="__________DAT3" localSheetId="13">#REF!</definedName>
    <definedName name="__________DAT3" localSheetId="14">#REF!</definedName>
    <definedName name="__________DAT3" localSheetId="15">#REF!</definedName>
    <definedName name="__________DAT3" localSheetId="16">#REF!</definedName>
    <definedName name="__________DAT3" localSheetId="17">#REF!</definedName>
    <definedName name="__________DAT3" localSheetId="18">#REF!</definedName>
    <definedName name="__________DAT3" localSheetId="19">#REF!</definedName>
    <definedName name="__________DAT3" localSheetId="2">#REF!</definedName>
    <definedName name="__________DAT3" localSheetId="20">#REF!</definedName>
    <definedName name="__________DAT3" localSheetId="21">#REF!</definedName>
    <definedName name="__________DAT3" localSheetId="22">#REF!</definedName>
    <definedName name="__________DAT3" localSheetId="23">#REF!</definedName>
    <definedName name="__________DAT3" localSheetId="24">#REF!</definedName>
    <definedName name="__________DAT3" localSheetId="3">#REF!</definedName>
    <definedName name="__________DAT3" localSheetId="4">#REF!</definedName>
    <definedName name="__________DAT3" localSheetId="5">#REF!</definedName>
    <definedName name="__________DAT3" localSheetId="6">#REF!</definedName>
    <definedName name="__________DAT3" localSheetId="7">#REF!</definedName>
    <definedName name="__________DAT3" localSheetId="8">#REF!</definedName>
    <definedName name="__________DAT3" localSheetId="9">#REF!</definedName>
    <definedName name="__________DAT3">#REF!</definedName>
    <definedName name="__________DAT4" localSheetId="1">#REF!</definedName>
    <definedName name="__________DAT4" localSheetId="10">#REF!</definedName>
    <definedName name="__________DAT4" localSheetId="11">#REF!</definedName>
    <definedName name="__________DAT4" localSheetId="12">#REF!</definedName>
    <definedName name="__________DAT4" localSheetId="13">#REF!</definedName>
    <definedName name="__________DAT4" localSheetId="14">#REF!</definedName>
    <definedName name="__________DAT4" localSheetId="15">#REF!</definedName>
    <definedName name="__________DAT4" localSheetId="16">#REF!</definedName>
    <definedName name="__________DAT4" localSheetId="17">#REF!</definedName>
    <definedName name="__________DAT4" localSheetId="18">#REF!</definedName>
    <definedName name="__________DAT4" localSheetId="19">#REF!</definedName>
    <definedName name="__________DAT4" localSheetId="2">#REF!</definedName>
    <definedName name="__________DAT4" localSheetId="20">#REF!</definedName>
    <definedName name="__________DAT4" localSheetId="21">#REF!</definedName>
    <definedName name="__________DAT4" localSheetId="22">#REF!</definedName>
    <definedName name="__________DAT4" localSheetId="23">#REF!</definedName>
    <definedName name="__________DAT4" localSheetId="24">#REF!</definedName>
    <definedName name="__________DAT4" localSheetId="3">#REF!</definedName>
    <definedName name="__________DAT4" localSheetId="4">#REF!</definedName>
    <definedName name="__________DAT4" localSheetId="5">#REF!</definedName>
    <definedName name="__________DAT4" localSheetId="6">#REF!</definedName>
    <definedName name="__________DAT4" localSheetId="7">#REF!</definedName>
    <definedName name="__________DAT4" localSheetId="8">#REF!</definedName>
    <definedName name="__________DAT4" localSheetId="9">#REF!</definedName>
    <definedName name="__________DAT4">#REF!</definedName>
    <definedName name="__________DAT5" localSheetId="1">#REF!</definedName>
    <definedName name="__________DAT5" localSheetId="10">#REF!</definedName>
    <definedName name="__________DAT5" localSheetId="11">#REF!</definedName>
    <definedName name="__________DAT5" localSheetId="12">#REF!</definedName>
    <definedName name="__________DAT5" localSheetId="13">#REF!</definedName>
    <definedName name="__________DAT5" localSheetId="14">#REF!</definedName>
    <definedName name="__________DAT5" localSheetId="15">#REF!</definedName>
    <definedName name="__________DAT5" localSheetId="16">#REF!</definedName>
    <definedName name="__________DAT5" localSheetId="17">#REF!</definedName>
    <definedName name="__________DAT5" localSheetId="18">#REF!</definedName>
    <definedName name="__________DAT5" localSheetId="19">#REF!</definedName>
    <definedName name="__________DAT5" localSheetId="2">#REF!</definedName>
    <definedName name="__________DAT5" localSheetId="20">#REF!</definedName>
    <definedName name="__________DAT5" localSheetId="21">#REF!</definedName>
    <definedName name="__________DAT5" localSheetId="22">#REF!</definedName>
    <definedName name="__________DAT5" localSheetId="23">#REF!</definedName>
    <definedName name="__________DAT5" localSheetId="24">#REF!</definedName>
    <definedName name="__________DAT5" localSheetId="3">#REF!</definedName>
    <definedName name="__________DAT5" localSheetId="4">#REF!</definedName>
    <definedName name="__________DAT5" localSheetId="5">#REF!</definedName>
    <definedName name="__________DAT5" localSheetId="6">#REF!</definedName>
    <definedName name="__________DAT5" localSheetId="7">#REF!</definedName>
    <definedName name="__________DAT5" localSheetId="8">#REF!</definedName>
    <definedName name="__________DAT5" localSheetId="9">#REF!</definedName>
    <definedName name="__________DAT5">#REF!</definedName>
    <definedName name="__________DAT6" localSheetId="1">#REF!</definedName>
    <definedName name="__________DAT6" localSheetId="10">#REF!</definedName>
    <definedName name="__________DAT6" localSheetId="11">#REF!</definedName>
    <definedName name="__________DAT6" localSheetId="12">#REF!</definedName>
    <definedName name="__________DAT6" localSheetId="13">#REF!</definedName>
    <definedName name="__________DAT6" localSheetId="14">#REF!</definedName>
    <definedName name="__________DAT6" localSheetId="15">#REF!</definedName>
    <definedName name="__________DAT6" localSheetId="16">#REF!</definedName>
    <definedName name="__________DAT6" localSheetId="17">#REF!</definedName>
    <definedName name="__________DAT6" localSheetId="18">#REF!</definedName>
    <definedName name="__________DAT6" localSheetId="19">#REF!</definedName>
    <definedName name="__________DAT6" localSheetId="2">#REF!</definedName>
    <definedName name="__________DAT6" localSheetId="20">#REF!</definedName>
    <definedName name="__________DAT6" localSheetId="21">#REF!</definedName>
    <definedName name="__________DAT6" localSheetId="22">#REF!</definedName>
    <definedName name="__________DAT6" localSheetId="23">#REF!</definedName>
    <definedName name="__________DAT6" localSheetId="24">#REF!</definedName>
    <definedName name="__________DAT6" localSheetId="3">#REF!</definedName>
    <definedName name="__________DAT6" localSheetId="4">#REF!</definedName>
    <definedName name="__________DAT6" localSheetId="5">#REF!</definedName>
    <definedName name="__________DAT6" localSheetId="6">#REF!</definedName>
    <definedName name="__________DAT6" localSheetId="7">#REF!</definedName>
    <definedName name="__________DAT6" localSheetId="8">#REF!</definedName>
    <definedName name="__________DAT6" localSheetId="9">#REF!</definedName>
    <definedName name="__________DAT6">#REF!</definedName>
    <definedName name="__________DAT7" localSheetId="1">#REF!</definedName>
    <definedName name="__________DAT7" localSheetId="10">#REF!</definedName>
    <definedName name="__________DAT7" localSheetId="11">#REF!</definedName>
    <definedName name="__________DAT7" localSheetId="12">#REF!</definedName>
    <definedName name="__________DAT7" localSheetId="13">#REF!</definedName>
    <definedName name="__________DAT7" localSheetId="14">#REF!</definedName>
    <definedName name="__________DAT7" localSheetId="15">#REF!</definedName>
    <definedName name="__________DAT7" localSheetId="16">#REF!</definedName>
    <definedName name="__________DAT7" localSheetId="17">#REF!</definedName>
    <definedName name="__________DAT7" localSheetId="18">#REF!</definedName>
    <definedName name="__________DAT7" localSheetId="19">#REF!</definedName>
    <definedName name="__________DAT7" localSheetId="2">#REF!</definedName>
    <definedName name="__________DAT7" localSheetId="20">#REF!</definedName>
    <definedName name="__________DAT7" localSheetId="21">#REF!</definedName>
    <definedName name="__________DAT7" localSheetId="22">#REF!</definedName>
    <definedName name="__________DAT7" localSheetId="23">#REF!</definedName>
    <definedName name="__________DAT7" localSheetId="24">#REF!</definedName>
    <definedName name="__________DAT7" localSheetId="3">#REF!</definedName>
    <definedName name="__________DAT7" localSheetId="4">#REF!</definedName>
    <definedName name="__________DAT7" localSheetId="5">#REF!</definedName>
    <definedName name="__________DAT7" localSheetId="6">#REF!</definedName>
    <definedName name="__________DAT7" localSheetId="7">#REF!</definedName>
    <definedName name="__________DAT7" localSheetId="8">#REF!</definedName>
    <definedName name="__________DAT7" localSheetId="9">#REF!</definedName>
    <definedName name="__________DAT7">#REF!</definedName>
    <definedName name="__________DAT8" localSheetId="1">#REF!</definedName>
    <definedName name="__________DAT8" localSheetId="10">#REF!</definedName>
    <definedName name="__________DAT8" localSheetId="11">#REF!</definedName>
    <definedName name="__________DAT8" localSheetId="12">#REF!</definedName>
    <definedName name="__________DAT8" localSheetId="13">#REF!</definedName>
    <definedName name="__________DAT8" localSheetId="14">#REF!</definedName>
    <definedName name="__________DAT8" localSheetId="15">#REF!</definedName>
    <definedName name="__________DAT8" localSheetId="16">#REF!</definedName>
    <definedName name="__________DAT8" localSheetId="17">#REF!</definedName>
    <definedName name="__________DAT8" localSheetId="18">#REF!</definedName>
    <definedName name="__________DAT8" localSheetId="19">#REF!</definedName>
    <definedName name="__________DAT8" localSheetId="2">#REF!</definedName>
    <definedName name="__________DAT8" localSheetId="20">#REF!</definedName>
    <definedName name="__________DAT8" localSheetId="21">#REF!</definedName>
    <definedName name="__________DAT8" localSheetId="22">#REF!</definedName>
    <definedName name="__________DAT8" localSheetId="23">#REF!</definedName>
    <definedName name="__________DAT8" localSheetId="24">#REF!</definedName>
    <definedName name="__________DAT8" localSheetId="3">#REF!</definedName>
    <definedName name="__________DAT8" localSheetId="4">#REF!</definedName>
    <definedName name="__________DAT8" localSheetId="5">#REF!</definedName>
    <definedName name="__________DAT8" localSheetId="6">#REF!</definedName>
    <definedName name="__________DAT8" localSheetId="7">#REF!</definedName>
    <definedName name="__________DAT8" localSheetId="8">#REF!</definedName>
    <definedName name="__________DAT8" localSheetId="9">#REF!</definedName>
    <definedName name="__________DAT8">#REF!</definedName>
    <definedName name="__________DAT9" localSheetId="1">#REF!</definedName>
    <definedName name="__________DAT9" localSheetId="10">#REF!</definedName>
    <definedName name="__________DAT9" localSheetId="11">#REF!</definedName>
    <definedName name="__________DAT9" localSheetId="12">#REF!</definedName>
    <definedName name="__________DAT9" localSheetId="13">#REF!</definedName>
    <definedName name="__________DAT9" localSheetId="14">#REF!</definedName>
    <definedName name="__________DAT9" localSheetId="15">#REF!</definedName>
    <definedName name="__________DAT9" localSheetId="16">#REF!</definedName>
    <definedName name="__________DAT9" localSheetId="17">#REF!</definedName>
    <definedName name="__________DAT9" localSheetId="18">#REF!</definedName>
    <definedName name="__________DAT9" localSheetId="19">#REF!</definedName>
    <definedName name="__________DAT9" localSheetId="2">#REF!</definedName>
    <definedName name="__________DAT9" localSheetId="20">#REF!</definedName>
    <definedName name="__________DAT9" localSheetId="21">#REF!</definedName>
    <definedName name="__________DAT9" localSheetId="22">#REF!</definedName>
    <definedName name="__________DAT9" localSheetId="23">#REF!</definedName>
    <definedName name="__________DAT9" localSheetId="24">#REF!</definedName>
    <definedName name="__________DAT9" localSheetId="3">#REF!</definedName>
    <definedName name="__________DAT9" localSheetId="4">#REF!</definedName>
    <definedName name="__________DAT9" localSheetId="5">#REF!</definedName>
    <definedName name="__________DAT9" localSheetId="6">#REF!</definedName>
    <definedName name="__________DAT9" localSheetId="7">#REF!</definedName>
    <definedName name="__________DAT9" localSheetId="8">#REF!</definedName>
    <definedName name="__________DAT9" localSheetId="9">#REF!</definedName>
    <definedName name="__________DAT9">#REF!</definedName>
    <definedName name="__________f66000" localSheetId="1">'[1]SE R Neolux'!#REF!</definedName>
    <definedName name="__________f66000" localSheetId="10">'[1]SE R Neolux'!#REF!</definedName>
    <definedName name="__________f66000" localSheetId="11">'[1]SE R Neolux'!#REF!</definedName>
    <definedName name="__________f66000" localSheetId="12">'[1]SE R Neolux'!#REF!</definedName>
    <definedName name="__________f66000" localSheetId="13">'[1]SE R Neolux'!#REF!</definedName>
    <definedName name="__________f66000" localSheetId="14">'[1]SE R Neolux'!#REF!</definedName>
    <definedName name="__________f66000" localSheetId="15">'[1]SE R Neolux'!#REF!</definedName>
    <definedName name="__________f66000" localSheetId="16">'[1]SE R Neolux'!#REF!</definedName>
    <definedName name="__________f66000" localSheetId="17">'[1]SE R Neolux'!#REF!</definedName>
    <definedName name="__________f66000" localSheetId="18">'[1]SE R Neolux'!#REF!</definedName>
    <definedName name="__________f66000" localSheetId="19">'[1]SE R Neolux'!#REF!</definedName>
    <definedName name="__________f66000" localSheetId="2">'[1]SE R Neolux'!#REF!</definedName>
    <definedName name="__________f66000" localSheetId="20">'[1]SE R Neolux'!#REF!</definedName>
    <definedName name="__________f66000" localSheetId="21">'[1]SE R Neolux'!#REF!</definedName>
    <definedName name="__________f66000" localSheetId="22">'[1]SE R Neolux'!#REF!</definedName>
    <definedName name="__________f66000" localSheetId="23">'[1]SE R Neolux'!#REF!</definedName>
    <definedName name="__________f66000" localSheetId="24">'[1]SE R Neolux'!#REF!</definedName>
    <definedName name="__________f66000" localSheetId="3">'[1]SE R Neolux'!#REF!</definedName>
    <definedName name="__________f66000" localSheetId="4">'[1]SE R Neolux'!#REF!</definedName>
    <definedName name="__________f66000" localSheetId="5">'[1]SE R Neolux'!#REF!</definedName>
    <definedName name="__________f66000" localSheetId="6">'[1]SE R Neolux'!#REF!</definedName>
    <definedName name="__________f66000" localSheetId="7">'[1]SE R Neolux'!#REF!</definedName>
    <definedName name="__________f66000" localSheetId="8">'[1]SE R Neolux'!#REF!</definedName>
    <definedName name="__________f66000" localSheetId="9">'[1]SE R Neolux'!#REF!</definedName>
    <definedName name="__________f66000">'[1]SE R Neolux'!#REF!</definedName>
    <definedName name="_________DAT1" localSheetId="1">#REF!</definedName>
    <definedName name="_________DAT1" localSheetId="10">#REF!</definedName>
    <definedName name="_________DAT1" localSheetId="11">#REF!</definedName>
    <definedName name="_________DAT1" localSheetId="12">#REF!</definedName>
    <definedName name="_________DAT1" localSheetId="13">#REF!</definedName>
    <definedName name="_________DAT1" localSheetId="14">#REF!</definedName>
    <definedName name="_________DAT1" localSheetId="15">#REF!</definedName>
    <definedName name="_________DAT1" localSheetId="16">#REF!</definedName>
    <definedName name="_________DAT1" localSheetId="17">#REF!</definedName>
    <definedName name="_________DAT1" localSheetId="18">#REF!</definedName>
    <definedName name="_________DAT1" localSheetId="19">#REF!</definedName>
    <definedName name="_________DAT1" localSheetId="2">#REF!</definedName>
    <definedName name="_________DAT1" localSheetId="20">#REF!</definedName>
    <definedName name="_________DAT1" localSheetId="21">#REF!</definedName>
    <definedName name="_________DAT1" localSheetId="22">#REF!</definedName>
    <definedName name="_________DAT1" localSheetId="23">#REF!</definedName>
    <definedName name="_________DAT1" localSheetId="24">#REF!</definedName>
    <definedName name="_________DAT1" localSheetId="3">#REF!</definedName>
    <definedName name="_________DAT1" localSheetId="4">#REF!</definedName>
    <definedName name="_________DAT1" localSheetId="5">#REF!</definedName>
    <definedName name="_________DAT1" localSheetId="6">#REF!</definedName>
    <definedName name="_________DAT1" localSheetId="7">#REF!</definedName>
    <definedName name="_________DAT1" localSheetId="8">#REF!</definedName>
    <definedName name="_________DAT1" localSheetId="9">#REF!</definedName>
    <definedName name="_________DAT1">#REF!</definedName>
    <definedName name="_________DAT10" localSheetId="1">#REF!</definedName>
    <definedName name="_________DAT10" localSheetId="10">#REF!</definedName>
    <definedName name="_________DAT10" localSheetId="11">#REF!</definedName>
    <definedName name="_________DAT10" localSheetId="12">#REF!</definedName>
    <definedName name="_________DAT10" localSheetId="13">#REF!</definedName>
    <definedName name="_________DAT10" localSheetId="14">#REF!</definedName>
    <definedName name="_________DAT10" localSheetId="15">#REF!</definedName>
    <definedName name="_________DAT10" localSheetId="16">#REF!</definedName>
    <definedName name="_________DAT10" localSheetId="17">#REF!</definedName>
    <definedName name="_________DAT10" localSheetId="18">#REF!</definedName>
    <definedName name="_________DAT10" localSheetId="19">#REF!</definedName>
    <definedName name="_________DAT10" localSheetId="2">#REF!</definedName>
    <definedName name="_________DAT10" localSheetId="20">#REF!</definedName>
    <definedName name="_________DAT10" localSheetId="21">#REF!</definedName>
    <definedName name="_________DAT10" localSheetId="22">#REF!</definedName>
    <definedName name="_________DAT10" localSheetId="23">#REF!</definedName>
    <definedName name="_________DAT10" localSheetId="24">#REF!</definedName>
    <definedName name="_________DAT10" localSheetId="3">#REF!</definedName>
    <definedName name="_________DAT10" localSheetId="4">#REF!</definedName>
    <definedName name="_________DAT10" localSheetId="5">#REF!</definedName>
    <definedName name="_________DAT10" localSheetId="6">#REF!</definedName>
    <definedName name="_________DAT10" localSheetId="7">#REF!</definedName>
    <definedName name="_________DAT10" localSheetId="8">#REF!</definedName>
    <definedName name="_________DAT10" localSheetId="9">#REF!</definedName>
    <definedName name="_________DAT10">#REF!</definedName>
    <definedName name="_________DAT11" localSheetId="1">#REF!</definedName>
    <definedName name="_________DAT11" localSheetId="10">#REF!</definedName>
    <definedName name="_________DAT11" localSheetId="11">#REF!</definedName>
    <definedName name="_________DAT11" localSheetId="12">#REF!</definedName>
    <definedName name="_________DAT11" localSheetId="13">#REF!</definedName>
    <definedName name="_________DAT11" localSheetId="14">#REF!</definedName>
    <definedName name="_________DAT11" localSheetId="15">#REF!</definedName>
    <definedName name="_________DAT11" localSheetId="16">#REF!</definedName>
    <definedName name="_________DAT11" localSheetId="17">#REF!</definedName>
    <definedName name="_________DAT11" localSheetId="18">#REF!</definedName>
    <definedName name="_________DAT11" localSheetId="19">#REF!</definedName>
    <definedName name="_________DAT11" localSheetId="2">#REF!</definedName>
    <definedName name="_________DAT11" localSheetId="20">#REF!</definedName>
    <definedName name="_________DAT11" localSheetId="21">#REF!</definedName>
    <definedName name="_________DAT11" localSheetId="22">#REF!</definedName>
    <definedName name="_________DAT11" localSheetId="23">#REF!</definedName>
    <definedName name="_________DAT11" localSheetId="24">#REF!</definedName>
    <definedName name="_________DAT11" localSheetId="3">#REF!</definedName>
    <definedName name="_________DAT11" localSheetId="4">#REF!</definedName>
    <definedName name="_________DAT11" localSheetId="5">#REF!</definedName>
    <definedName name="_________DAT11" localSheetId="6">#REF!</definedName>
    <definedName name="_________DAT11" localSheetId="7">#REF!</definedName>
    <definedName name="_________DAT11" localSheetId="8">#REF!</definedName>
    <definedName name="_________DAT11" localSheetId="9">#REF!</definedName>
    <definedName name="_________DAT11">#REF!</definedName>
    <definedName name="_________DAT12" localSheetId="1">#REF!</definedName>
    <definedName name="_________DAT12" localSheetId="10">#REF!</definedName>
    <definedName name="_________DAT12" localSheetId="11">#REF!</definedName>
    <definedName name="_________DAT12" localSheetId="12">#REF!</definedName>
    <definedName name="_________DAT12" localSheetId="13">#REF!</definedName>
    <definedName name="_________DAT12" localSheetId="14">#REF!</definedName>
    <definedName name="_________DAT12" localSheetId="15">#REF!</definedName>
    <definedName name="_________DAT12" localSheetId="16">#REF!</definedName>
    <definedName name="_________DAT12" localSheetId="17">#REF!</definedName>
    <definedName name="_________DAT12" localSheetId="18">#REF!</definedName>
    <definedName name="_________DAT12" localSheetId="19">#REF!</definedName>
    <definedName name="_________DAT12" localSheetId="2">#REF!</definedName>
    <definedName name="_________DAT12" localSheetId="20">#REF!</definedName>
    <definedName name="_________DAT12" localSheetId="21">#REF!</definedName>
    <definedName name="_________DAT12" localSheetId="22">#REF!</definedName>
    <definedName name="_________DAT12" localSheetId="23">#REF!</definedName>
    <definedName name="_________DAT12" localSheetId="24">#REF!</definedName>
    <definedName name="_________DAT12" localSheetId="3">#REF!</definedName>
    <definedName name="_________DAT12" localSheetId="4">#REF!</definedName>
    <definedName name="_________DAT12" localSheetId="5">#REF!</definedName>
    <definedName name="_________DAT12" localSheetId="6">#REF!</definedName>
    <definedName name="_________DAT12" localSheetId="7">#REF!</definedName>
    <definedName name="_________DAT12" localSheetId="8">#REF!</definedName>
    <definedName name="_________DAT12" localSheetId="9">#REF!</definedName>
    <definedName name="_________DAT12">#REF!</definedName>
    <definedName name="_________DAT2" localSheetId="1">#REF!</definedName>
    <definedName name="_________DAT2" localSheetId="10">#REF!</definedName>
    <definedName name="_________DAT2" localSheetId="11">#REF!</definedName>
    <definedName name="_________DAT2" localSheetId="12">#REF!</definedName>
    <definedName name="_________DAT2" localSheetId="13">#REF!</definedName>
    <definedName name="_________DAT2" localSheetId="14">#REF!</definedName>
    <definedName name="_________DAT2" localSheetId="15">#REF!</definedName>
    <definedName name="_________DAT2" localSheetId="16">#REF!</definedName>
    <definedName name="_________DAT2" localSheetId="17">#REF!</definedName>
    <definedName name="_________DAT2" localSheetId="18">#REF!</definedName>
    <definedName name="_________DAT2" localSheetId="19">#REF!</definedName>
    <definedName name="_________DAT2" localSheetId="2">#REF!</definedName>
    <definedName name="_________DAT2" localSheetId="20">#REF!</definedName>
    <definedName name="_________DAT2" localSheetId="21">#REF!</definedName>
    <definedName name="_________DAT2" localSheetId="22">#REF!</definedName>
    <definedName name="_________DAT2" localSheetId="23">#REF!</definedName>
    <definedName name="_________DAT2" localSheetId="24">#REF!</definedName>
    <definedName name="_________DAT2" localSheetId="3">#REF!</definedName>
    <definedName name="_________DAT2" localSheetId="4">#REF!</definedName>
    <definedName name="_________DAT2" localSheetId="5">#REF!</definedName>
    <definedName name="_________DAT2" localSheetId="6">#REF!</definedName>
    <definedName name="_________DAT2" localSheetId="7">#REF!</definedName>
    <definedName name="_________DAT2" localSheetId="8">#REF!</definedName>
    <definedName name="_________DAT2" localSheetId="9">#REF!</definedName>
    <definedName name="_________DAT2">#REF!</definedName>
    <definedName name="_________DAT3" localSheetId="1">#REF!</definedName>
    <definedName name="_________DAT3" localSheetId="10">#REF!</definedName>
    <definedName name="_________DAT3" localSheetId="11">#REF!</definedName>
    <definedName name="_________DAT3" localSheetId="12">#REF!</definedName>
    <definedName name="_________DAT3" localSheetId="13">#REF!</definedName>
    <definedName name="_________DAT3" localSheetId="14">#REF!</definedName>
    <definedName name="_________DAT3" localSheetId="15">#REF!</definedName>
    <definedName name="_________DAT3" localSheetId="16">#REF!</definedName>
    <definedName name="_________DAT3" localSheetId="17">#REF!</definedName>
    <definedName name="_________DAT3" localSheetId="18">#REF!</definedName>
    <definedName name="_________DAT3" localSheetId="19">#REF!</definedName>
    <definedName name="_________DAT3" localSheetId="2">#REF!</definedName>
    <definedName name="_________DAT3" localSheetId="20">#REF!</definedName>
    <definedName name="_________DAT3" localSheetId="21">#REF!</definedName>
    <definedName name="_________DAT3" localSheetId="22">#REF!</definedName>
    <definedName name="_________DAT3" localSheetId="23">#REF!</definedName>
    <definedName name="_________DAT3" localSheetId="24">#REF!</definedName>
    <definedName name="_________DAT3" localSheetId="3">#REF!</definedName>
    <definedName name="_________DAT3" localSheetId="4">#REF!</definedName>
    <definedName name="_________DAT3" localSheetId="5">#REF!</definedName>
    <definedName name="_________DAT3" localSheetId="6">#REF!</definedName>
    <definedName name="_________DAT3" localSheetId="7">#REF!</definedName>
    <definedName name="_________DAT3" localSheetId="8">#REF!</definedName>
    <definedName name="_________DAT3" localSheetId="9">#REF!</definedName>
    <definedName name="_________DAT3">#REF!</definedName>
    <definedName name="_________DAT4" localSheetId="1">#REF!</definedName>
    <definedName name="_________DAT4" localSheetId="10">#REF!</definedName>
    <definedName name="_________DAT4" localSheetId="11">#REF!</definedName>
    <definedName name="_________DAT4" localSheetId="12">#REF!</definedName>
    <definedName name="_________DAT4" localSheetId="13">#REF!</definedName>
    <definedName name="_________DAT4" localSheetId="14">#REF!</definedName>
    <definedName name="_________DAT4" localSheetId="15">#REF!</definedName>
    <definedName name="_________DAT4" localSheetId="16">#REF!</definedName>
    <definedName name="_________DAT4" localSheetId="17">#REF!</definedName>
    <definedName name="_________DAT4" localSheetId="18">#REF!</definedName>
    <definedName name="_________DAT4" localSheetId="19">#REF!</definedName>
    <definedName name="_________DAT4" localSheetId="2">#REF!</definedName>
    <definedName name="_________DAT4" localSheetId="20">#REF!</definedName>
    <definedName name="_________DAT4" localSheetId="21">#REF!</definedName>
    <definedName name="_________DAT4" localSheetId="22">#REF!</definedName>
    <definedName name="_________DAT4" localSheetId="23">#REF!</definedName>
    <definedName name="_________DAT4" localSheetId="24">#REF!</definedName>
    <definedName name="_________DAT4" localSheetId="3">#REF!</definedName>
    <definedName name="_________DAT4" localSheetId="4">#REF!</definedName>
    <definedName name="_________DAT4" localSheetId="5">#REF!</definedName>
    <definedName name="_________DAT4" localSheetId="6">#REF!</definedName>
    <definedName name="_________DAT4" localSheetId="7">#REF!</definedName>
    <definedName name="_________DAT4" localSheetId="8">#REF!</definedName>
    <definedName name="_________DAT4" localSheetId="9">#REF!</definedName>
    <definedName name="_________DAT4">#REF!</definedName>
    <definedName name="_________DAT5" localSheetId="1">#REF!</definedName>
    <definedName name="_________DAT5" localSheetId="10">#REF!</definedName>
    <definedName name="_________DAT5" localSheetId="11">#REF!</definedName>
    <definedName name="_________DAT5" localSheetId="12">#REF!</definedName>
    <definedName name="_________DAT5" localSheetId="13">#REF!</definedName>
    <definedName name="_________DAT5" localSheetId="14">#REF!</definedName>
    <definedName name="_________DAT5" localSheetId="15">#REF!</definedName>
    <definedName name="_________DAT5" localSheetId="16">#REF!</definedName>
    <definedName name="_________DAT5" localSheetId="17">#REF!</definedName>
    <definedName name="_________DAT5" localSheetId="18">#REF!</definedName>
    <definedName name="_________DAT5" localSheetId="19">#REF!</definedName>
    <definedName name="_________DAT5" localSheetId="2">#REF!</definedName>
    <definedName name="_________DAT5" localSheetId="20">#REF!</definedName>
    <definedName name="_________DAT5" localSheetId="21">#REF!</definedName>
    <definedName name="_________DAT5" localSheetId="22">#REF!</definedName>
    <definedName name="_________DAT5" localSheetId="23">#REF!</definedName>
    <definedName name="_________DAT5" localSheetId="24">#REF!</definedName>
    <definedName name="_________DAT5" localSheetId="3">#REF!</definedName>
    <definedName name="_________DAT5" localSheetId="4">#REF!</definedName>
    <definedName name="_________DAT5" localSheetId="5">#REF!</definedName>
    <definedName name="_________DAT5" localSheetId="6">#REF!</definedName>
    <definedName name="_________DAT5" localSheetId="7">#REF!</definedName>
    <definedName name="_________DAT5" localSheetId="8">#REF!</definedName>
    <definedName name="_________DAT5" localSheetId="9">#REF!</definedName>
    <definedName name="_________DAT5">#REF!</definedName>
    <definedName name="_________DAT6" localSheetId="1">#REF!</definedName>
    <definedName name="_________DAT6" localSheetId="10">#REF!</definedName>
    <definedName name="_________DAT6" localSheetId="11">#REF!</definedName>
    <definedName name="_________DAT6" localSheetId="12">#REF!</definedName>
    <definedName name="_________DAT6" localSheetId="13">#REF!</definedName>
    <definedName name="_________DAT6" localSheetId="14">#REF!</definedName>
    <definedName name="_________DAT6" localSheetId="15">#REF!</definedName>
    <definedName name="_________DAT6" localSheetId="16">#REF!</definedName>
    <definedName name="_________DAT6" localSheetId="17">#REF!</definedName>
    <definedName name="_________DAT6" localSheetId="18">#REF!</definedName>
    <definedName name="_________DAT6" localSheetId="19">#REF!</definedName>
    <definedName name="_________DAT6" localSheetId="2">#REF!</definedName>
    <definedName name="_________DAT6" localSheetId="20">#REF!</definedName>
    <definedName name="_________DAT6" localSheetId="21">#REF!</definedName>
    <definedName name="_________DAT6" localSheetId="22">#REF!</definedName>
    <definedName name="_________DAT6" localSheetId="23">#REF!</definedName>
    <definedName name="_________DAT6" localSheetId="24">#REF!</definedName>
    <definedName name="_________DAT6" localSheetId="3">#REF!</definedName>
    <definedName name="_________DAT6" localSheetId="4">#REF!</definedName>
    <definedName name="_________DAT6" localSheetId="5">#REF!</definedName>
    <definedName name="_________DAT6" localSheetId="6">#REF!</definedName>
    <definedName name="_________DAT6" localSheetId="7">#REF!</definedName>
    <definedName name="_________DAT6" localSheetId="8">#REF!</definedName>
    <definedName name="_________DAT6" localSheetId="9">#REF!</definedName>
    <definedName name="_________DAT6">#REF!</definedName>
    <definedName name="_________DAT7" localSheetId="1">#REF!</definedName>
    <definedName name="_________DAT7" localSheetId="10">#REF!</definedName>
    <definedName name="_________DAT7" localSheetId="11">#REF!</definedName>
    <definedName name="_________DAT7" localSheetId="12">#REF!</definedName>
    <definedName name="_________DAT7" localSheetId="13">#REF!</definedName>
    <definedName name="_________DAT7" localSheetId="14">#REF!</definedName>
    <definedName name="_________DAT7" localSheetId="15">#REF!</definedName>
    <definedName name="_________DAT7" localSheetId="16">#REF!</definedName>
    <definedName name="_________DAT7" localSheetId="17">#REF!</definedName>
    <definedName name="_________DAT7" localSheetId="18">#REF!</definedName>
    <definedName name="_________DAT7" localSheetId="19">#REF!</definedName>
    <definedName name="_________DAT7" localSheetId="2">#REF!</definedName>
    <definedName name="_________DAT7" localSheetId="20">#REF!</definedName>
    <definedName name="_________DAT7" localSheetId="21">#REF!</definedName>
    <definedName name="_________DAT7" localSheetId="22">#REF!</definedName>
    <definedName name="_________DAT7" localSheetId="23">#REF!</definedName>
    <definedName name="_________DAT7" localSheetId="24">#REF!</definedName>
    <definedName name="_________DAT7" localSheetId="3">#REF!</definedName>
    <definedName name="_________DAT7" localSheetId="4">#REF!</definedName>
    <definedName name="_________DAT7" localSheetId="5">#REF!</definedName>
    <definedName name="_________DAT7" localSheetId="6">#REF!</definedName>
    <definedName name="_________DAT7" localSheetId="7">#REF!</definedName>
    <definedName name="_________DAT7" localSheetId="8">#REF!</definedName>
    <definedName name="_________DAT7" localSheetId="9">#REF!</definedName>
    <definedName name="_________DAT7">#REF!</definedName>
    <definedName name="_________DAT8" localSheetId="1">#REF!</definedName>
    <definedName name="_________DAT8" localSheetId="10">#REF!</definedName>
    <definedName name="_________DAT8" localSheetId="11">#REF!</definedName>
    <definedName name="_________DAT8" localSheetId="12">#REF!</definedName>
    <definedName name="_________DAT8" localSheetId="13">#REF!</definedName>
    <definedName name="_________DAT8" localSheetId="14">#REF!</definedName>
    <definedName name="_________DAT8" localSheetId="15">#REF!</definedName>
    <definedName name="_________DAT8" localSheetId="16">#REF!</definedName>
    <definedName name="_________DAT8" localSheetId="17">#REF!</definedName>
    <definedName name="_________DAT8" localSheetId="18">#REF!</definedName>
    <definedName name="_________DAT8" localSheetId="19">#REF!</definedName>
    <definedName name="_________DAT8" localSheetId="2">#REF!</definedName>
    <definedName name="_________DAT8" localSheetId="20">#REF!</definedName>
    <definedName name="_________DAT8" localSheetId="21">#REF!</definedName>
    <definedName name="_________DAT8" localSheetId="22">#REF!</definedName>
    <definedName name="_________DAT8" localSheetId="23">#REF!</definedName>
    <definedName name="_________DAT8" localSheetId="24">#REF!</definedName>
    <definedName name="_________DAT8" localSheetId="3">#REF!</definedName>
    <definedName name="_________DAT8" localSheetId="4">#REF!</definedName>
    <definedName name="_________DAT8" localSheetId="5">#REF!</definedName>
    <definedName name="_________DAT8" localSheetId="6">#REF!</definedName>
    <definedName name="_________DAT8" localSheetId="7">#REF!</definedName>
    <definedName name="_________DAT8" localSheetId="8">#REF!</definedName>
    <definedName name="_________DAT8" localSheetId="9">#REF!</definedName>
    <definedName name="_________DAT8">#REF!</definedName>
    <definedName name="_________DAT9" localSheetId="1">#REF!</definedName>
    <definedName name="_________DAT9" localSheetId="10">#REF!</definedName>
    <definedName name="_________DAT9" localSheetId="11">#REF!</definedName>
    <definedName name="_________DAT9" localSheetId="12">#REF!</definedName>
    <definedName name="_________DAT9" localSheetId="13">#REF!</definedName>
    <definedName name="_________DAT9" localSheetId="14">#REF!</definedName>
    <definedName name="_________DAT9" localSheetId="15">#REF!</definedName>
    <definedName name="_________DAT9" localSheetId="16">#REF!</definedName>
    <definedName name="_________DAT9" localSheetId="17">#REF!</definedName>
    <definedName name="_________DAT9" localSheetId="18">#REF!</definedName>
    <definedName name="_________DAT9" localSheetId="19">#REF!</definedName>
    <definedName name="_________DAT9" localSheetId="2">#REF!</definedName>
    <definedName name="_________DAT9" localSheetId="20">#REF!</definedName>
    <definedName name="_________DAT9" localSheetId="21">#REF!</definedName>
    <definedName name="_________DAT9" localSheetId="22">#REF!</definedName>
    <definedName name="_________DAT9" localSheetId="23">#REF!</definedName>
    <definedName name="_________DAT9" localSheetId="24">#REF!</definedName>
    <definedName name="_________DAT9" localSheetId="3">#REF!</definedName>
    <definedName name="_________DAT9" localSheetId="4">#REF!</definedName>
    <definedName name="_________DAT9" localSheetId="5">#REF!</definedName>
    <definedName name="_________DAT9" localSheetId="6">#REF!</definedName>
    <definedName name="_________DAT9" localSheetId="7">#REF!</definedName>
    <definedName name="_________DAT9" localSheetId="8">#REF!</definedName>
    <definedName name="_________DAT9" localSheetId="9">#REF!</definedName>
    <definedName name="_________DAT9">#REF!</definedName>
    <definedName name="_________f66000" localSheetId="1">'[1]SE R Neolux'!#REF!</definedName>
    <definedName name="_________f66000" localSheetId="10">'[1]SE R Neolux'!#REF!</definedName>
    <definedName name="_________f66000" localSheetId="11">'[1]SE R Neolux'!#REF!</definedName>
    <definedName name="_________f66000" localSheetId="12">'[1]SE R Neolux'!#REF!</definedName>
    <definedName name="_________f66000" localSheetId="13">'[1]SE R Neolux'!#REF!</definedName>
    <definedName name="_________f66000" localSheetId="14">'[1]SE R Neolux'!#REF!</definedName>
    <definedName name="_________f66000" localSheetId="15">'[1]SE R Neolux'!#REF!</definedName>
    <definedName name="_________f66000" localSheetId="16">'[1]SE R Neolux'!#REF!</definedName>
    <definedName name="_________f66000" localSheetId="17">'[1]SE R Neolux'!#REF!</definedName>
    <definedName name="_________f66000" localSheetId="18">'[1]SE R Neolux'!#REF!</definedName>
    <definedName name="_________f66000" localSheetId="19">'[1]SE R Neolux'!#REF!</definedName>
    <definedName name="_________f66000" localSheetId="2">'[1]SE R Neolux'!#REF!</definedName>
    <definedName name="_________f66000" localSheetId="20">'[1]SE R Neolux'!#REF!</definedName>
    <definedName name="_________f66000" localSheetId="21">'[1]SE R Neolux'!#REF!</definedName>
    <definedName name="_________f66000" localSheetId="22">'[1]SE R Neolux'!#REF!</definedName>
    <definedName name="_________f66000" localSheetId="23">'[1]SE R Neolux'!#REF!</definedName>
    <definedName name="_________f66000" localSheetId="24">'[1]SE R Neolux'!#REF!</definedName>
    <definedName name="_________f66000" localSheetId="3">'[1]SE R Neolux'!#REF!</definedName>
    <definedName name="_________f66000" localSheetId="4">'[1]SE R Neolux'!#REF!</definedName>
    <definedName name="_________f66000" localSheetId="5">'[1]SE R Neolux'!#REF!</definedName>
    <definedName name="_________f66000" localSheetId="6">'[1]SE R Neolux'!#REF!</definedName>
    <definedName name="_________f66000" localSheetId="7">'[1]SE R Neolux'!#REF!</definedName>
    <definedName name="_________f66000" localSheetId="8">'[1]SE R Neolux'!#REF!</definedName>
    <definedName name="_________f66000" localSheetId="9">'[1]SE R Neolux'!#REF!</definedName>
    <definedName name="_________f66000">'[1]SE R Neolux'!#REF!</definedName>
    <definedName name="________DAT1" localSheetId="1">#REF!</definedName>
    <definedName name="________DAT1" localSheetId="10">#REF!</definedName>
    <definedName name="________DAT1" localSheetId="11">#REF!</definedName>
    <definedName name="________DAT1" localSheetId="12">#REF!</definedName>
    <definedName name="________DAT1" localSheetId="13">#REF!</definedName>
    <definedName name="________DAT1" localSheetId="14">#REF!</definedName>
    <definedName name="________DAT1" localSheetId="15">#REF!</definedName>
    <definedName name="________DAT1" localSheetId="16">#REF!</definedName>
    <definedName name="________DAT1" localSheetId="17">#REF!</definedName>
    <definedName name="________DAT1" localSheetId="18">#REF!</definedName>
    <definedName name="________DAT1" localSheetId="19">#REF!</definedName>
    <definedName name="________DAT1" localSheetId="2">#REF!</definedName>
    <definedName name="________DAT1" localSheetId="20">#REF!</definedName>
    <definedName name="________DAT1" localSheetId="21">#REF!</definedName>
    <definedName name="________DAT1" localSheetId="22">#REF!</definedName>
    <definedName name="________DAT1" localSheetId="23">#REF!</definedName>
    <definedName name="________DAT1" localSheetId="24">#REF!</definedName>
    <definedName name="________DAT1" localSheetId="3">#REF!</definedName>
    <definedName name="________DAT1" localSheetId="4">#REF!</definedName>
    <definedName name="________DAT1" localSheetId="5">#REF!</definedName>
    <definedName name="________DAT1" localSheetId="6">#REF!</definedName>
    <definedName name="________DAT1" localSheetId="7">#REF!</definedName>
    <definedName name="________DAT1" localSheetId="8">#REF!</definedName>
    <definedName name="________DAT1" localSheetId="9">#REF!</definedName>
    <definedName name="________DAT1">#REF!</definedName>
    <definedName name="________DAT10" localSheetId="1">#REF!</definedName>
    <definedName name="________DAT10" localSheetId="10">#REF!</definedName>
    <definedName name="________DAT10" localSheetId="11">#REF!</definedName>
    <definedName name="________DAT10" localSheetId="12">#REF!</definedName>
    <definedName name="________DAT10" localSheetId="13">#REF!</definedName>
    <definedName name="________DAT10" localSheetId="14">#REF!</definedName>
    <definedName name="________DAT10" localSheetId="15">#REF!</definedName>
    <definedName name="________DAT10" localSheetId="16">#REF!</definedName>
    <definedName name="________DAT10" localSheetId="17">#REF!</definedName>
    <definedName name="________DAT10" localSheetId="18">#REF!</definedName>
    <definedName name="________DAT10" localSheetId="19">#REF!</definedName>
    <definedName name="________DAT10" localSheetId="2">#REF!</definedName>
    <definedName name="________DAT10" localSheetId="20">#REF!</definedName>
    <definedName name="________DAT10" localSheetId="21">#REF!</definedName>
    <definedName name="________DAT10" localSheetId="22">#REF!</definedName>
    <definedName name="________DAT10" localSheetId="23">#REF!</definedName>
    <definedName name="________DAT10" localSheetId="24">#REF!</definedName>
    <definedName name="________DAT10" localSheetId="3">#REF!</definedName>
    <definedName name="________DAT10" localSheetId="4">#REF!</definedName>
    <definedName name="________DAT10" localSheetId="5">#REF!</definedName>
    <definedName name="________DAT10" localSheetId="6">#REF!</definedName>
    <definedName name="________DAT10" localSheetId="7">#REF!</definedName>
    <definedName name="________DAT10" localSheetId="8">#REF!</definedName>
    <definedName name="________DAT10" localSheetId="9">#REF!</definedName>
    <definedName name="________DAT10">#REF!</definedName>
    <definedName name="________DAT11" localSheetId="1">#REF!</definedName>
    <definedName name="________DAT11" localSheetId="10">#REF!</definedName>
    <definedName name="________DAT11" localSheetId="11">#REF!</definedName>
    <definedName name="________DAT11" localSheetId="12">#REF!</definedName>
    <definedName name="________DAT11" localSheetId="13">#REF!</definedName>
    <definedName name="________DAT11" localSheetId="14">#REF!</definedName>
    <definedName name="________DAT11" localSheetId="15">#REF!</definedName>
    <definedName name="________DAT11" localSheetId="16">#REF!</definedName>
    <definedName name="________DAT11" localSheetId="17">#REF!</definedName>
    <definedName name="________DAT11" localSheetId="18">#REF!</definedName>
    <definedName name="________DAT11" localSheetId="19">#REF!</definedName>
    <definedName name="________DAT11" localSheetId="2">#REF!</definedName>
    <definedName name="________DAT11" localSheetId="20">#REF!</definedName>
    <definedName name="________DAT11" localSheetId="21">#REF!</definedName>
    <definedName name="________DAT11" localSheetId="22">#REF!</definedName>
    <definedName name="________DAT11" localSheetId="23">#REF!</definedName>
    <definedName name="________DAT11" localSheetId="24">#REF!</definedName>
    <definedName name="________DAT11" localSheetId="3">#REF!</definedName>
    <definedName name="________DAT11" localSheetId="4">#REF!</definedName>
    <definedName name="________DAT11" localSheetId="5">#REF!</definedName>
    <definedName name="________DAT11" localSheetId="6">#REF!</definedName>
    <definedName name="________DAT11" localSheetId="7">#REF!</definedName>
    <definedName name="________DAT11" localSheetId="8">#REF!</definedName>
    <definedName name="________DAT11" localSheetId="9">#REF!</definedName>
    <definedName name="________DAT11">#REF!</definedName>
    <definedName name="________DAT12" localSheetId="1">#REF!</definedName>
    <definedName name="________DAT12" localSheetId="10">#REF!</definedName>
    <definedName name="________DAT12" localSheetId="11">#REF!</definedName>
    <definedName name="________DAT12" localSheetId="12">#REF!</definedName>
    <definedName name="________DAT12" localSheetId="13">#REF!</definedName>
    <definedName name="________DAT12" localSheetId="14">#REF!</definedName>
    <definedName name="________DAT12" localSheetId="15">#REF!</definedName>
    <definedName name="________DAT12" localSheetId="16">#REF!</definedName>
    <definedName name="________DAT12" localSheetId="17">#REF!</definedName>
    <definedName name="________DAT12" localSheetId="18">#REF!</definedName>
    <definedName name="________DAT12" localSheetId="19">#REF!</definedName>
    <definedName name="________DAT12" localSheetId="2">#REF!</definedName>
    <definedName name="________DAT12" localSheetId="20">#REF!</definedName>
    <definedName name="________DAT12" localSheetId="21">#REF!</definedName>
    <definedName name="________DAT12" localSheetId="22">#REF!</definedName>
    <definedName name="________DAT12" localSheetId="23">#REF!</definedName>
    <definedName name="________DAT12" localSheetId="24">#REF!</definedName>
    <definedName name="________DAT12" localSheetId="3">#REF!</definedName>
    <definedName name="________DAT12" localSheetId="4">#REF!</definedName>
    <definedName name="________DAT12" localSheetId="5">#REF!</definedName>
    <definedName name="________DAT12" localSheetId="6">#REF!</definedName>
    <definedName name="________DAT12" localSheetId="7">#REF!</definedName>
    <definedName name="________DAT12" localSheetId="8">#REF!</definedName>
    <definedName name="________DAT12" localSheetId="9">#REF!</definedName>
    <definedName name="________DAT12">#REF!</definedName>
    <definedName name="________DAT2" localSheetId="1">#REF!</definedName>
    <definedName name="________DAT2" localSheetId="10">#REF!</definedName>
    <definedName name="________DAT2" localSheetId="11">#REF!</definedName>
    <definedName name="________DAT2" localSheetId="12">#REF!</definedName>
    <definedName name="________DAT2" localSheetId="13">#REF!</definedName>
    <definedName name="________DAT2" localSheetId="14">#REF!</definedName>
    <definedName name="________DAT2" localSheetId="15">#REF!</definedName>
    <definedName name="________DAT2" localSheetId="16">#REF!</definedName>
    <definedName name="________DAT2" localSheetId="17">#REF!</definedName>
    <definedName name="________DAT2" localSheetId="18">#REF!</definedName>
    <definedName name="________DAT2" localSheetId="19">#REF!</definedName>
    <definedName name="________DAT2" localSheetId="2">#REF!</definedName>
    <definedName name="________DAT2" localSheetId="20">#REF!</definedName>
    <definedName name="________DAT2" localSheetId="21">#REF!</definedName>
    <definedName name="________DAT2" localSheetId="22">#REF!</definedName>
    <definedName name="________DAT2" localSheetId="23">#REF!</definedName>
    <definedName name="________DAT2" localSheetId="24">#REF!</definedName>
    <definedName name="________DAT2" localSheetId="3">#REF!</definedName>
    <definedName name="________DAT2" localSheetId="4">#REF!</definedName>
    <definedName name="________DAT2" localSheetId="5">#REF!</definedName>
    <definedName name="________DAT2" localSheetId="6">#REF!</definedName>
    <definedName name="________DAT2" localSheetId="7">#REF!</definedName>
    <definedName name="________DAT2" localSheetId="8">#REF!</definedName>
    <definedName name="________DAT2" localSheetId="9">#REF!</definedName>
    <definedName name="________DAT2">#REF!</definedName>
    <definedName name="________DAT3" localSheetId="1">#REF!</definedName>
    <definedName name="________DAT3" localSheetId="10">#REF!</definedName>
    <definedName name="________DAT3" localSheetId="11">#REF!</definedName>
    <definedName name="________DAT3" localSheetId="12">#REF!</definedName>
    <definedName name="________DAT3" localSheetId="13">#REF!</definedName>
    <definedName name="________DAT3" localSheetId="14">#REF!</definedName>
    <definedName name="________DAT3" localSheetId="15">#REF!</definedName>
    <definedName name="________DAT3" localSheetId="16">#REF!</definedName>
    <definedName name="________DAT3" localSheetId="17">#REF!</definedName>
    <definedName name="________DAT3" localSheetId="18">#REF!</definedName>
    <definedName name="________DAT3" localSheetId="19">#REF!</definedName>
    <definedName name="________DAT3" localSheetId="2">#REF!</definedName>
    <definedName name="________DAT3" localSheetId="20">#REF!</definedName>
    <definedName name="________DAT3" localSheetId="21">#REF!</definedName>
    <definedName name="________DAT3" localSheetId="22">#REF!</definedName>
    <definedName name="________DAT3" localSheetId="23">#REF!</definedName>
    <definedName name="________DAT3" localSheetId="24">#REF!</definedName>
    <definedName name="________DAT3" localSheetId="3">#REF!</definedName>
    <definedName name="________DAT3" localSheetId="4">#REF!</definedName>
    <definedName name="________DAT3" localSheetId="5">#REF!</definedName>
    <definedName name="________DAT3" localSheetId="6">#REF!</definedName>
    <definedName name="________DAT3" localSheetId="7">#REF!</definedName>
    <definedName name="________DAT3" localSheetId="8">#REF!</definedName>
    <definedName name="________DAT3" localSheetId="9">#REF!</definedName>
    <definedName name="________DAT3">#REF!</definedName>
    <definedName name="________DAT4" localSheetId="1">#REF!</definedName>
    <definedName name="________DAT4" localSheetId="10">#REF!</definedName>
    <definedName name="________DAT4" localSheetId="11">#REF!</definedName>
    <definedName name="________DAT4" localSheetId="12">#REF!</definedName>
    <definedName name="________DAT4" localSheetId="13">#REF!</definedName>
    <definedName name="________DAT4" localSheetId="14">#REF!</definedName>
    <definedName name="________DAT4" localSheetId="15">#REF!</definedName>
    <definedName name="________DAT4" localSheetId="16">#REF!</definedName>
    <definedName name="________DAT4" localSheetId="17">#REF!</definedName>
    <definedName name="________DAT4" localSheetId="18">#REF!</definedName>
    <definedName name="________DAT4" localSheetId="19">#REF!</definedName>
    <definedName name="________DAT4" localSheetId="2">#REF!</definedName>
    <definedName name="________DAT4" localSheetId="20">#REF!</definedName>
    <definedName name="________DAT4" localSheetId="21">#REF!</definedName>
    <definedName name="________DAT4" localSheetId="22">#REF!</definedName>
    <definedName name="________DAT4" localSheetId="23">#REF!</definedName>
    <definedName name="________DAT4" localSheetId="24">#REF!</definedName>
    <definedName name="________DAT4" localSheetId="3">#REF!</definedName>
    <definedName name="________DAT4" localSheetId="4">#REF!</definedName>
    <definedName name="________DAT4" localSheetId="5">#REF!</definedName>
    <definedName name="________DAT4" localSheetId="6">#REF!</definedName>
    <definedName name="________DAT4" localSheetId="7">#REF!</definedName>
    <definedName name="________DAT4" localSheetId="8">#REF!</definedName>
    <definedName name="________DAT4" localSheetId="9">#REF!</definedName>
    <definedName name="________DAT4">#REF!</definedName>
    <definedName name="________DAT5" localSheetId="1">#REF!</definedName>
    <definedName name="________DAT5" localSheetId="10">#REF!</definedName>
    <definedName name="________DAT5" localSheetId="11">#REF!</definedName>
    <definedName name="________DAT5" localSheetId="12">#REF!</definedName>
    <definedName name="________DAT5" localSheetId="13">#REF!</definedName>
    <definedName name="________DAT5" localSheetId="14">#REF!</definedName>
    <definedName name="________DAT5" localSheetId="15">#REF!</definedName>
    <definedName name="________DAT5" localSheetId="16">#REF!</definedName>
    <definedName name="________DAT5" localSheetId="17">#REF!</definedName>
    <definedName name="________DAT5" localSheetId="18">#REF!</definedName>
    <definedName name="________DAT5" localSheetId="19">#REF!</definedName>
    <definedName name="________DAT5" localSheetId="2">#REF!</definedName>
    <definedName name="________DAT5" localSheetId="20">#REF!</definedName>
    <definedName name="________DAT5" localSheetId="21">#REF!</definedName>
    <definedName name="________DAT5" localSheetId="22">#REF!</definedName>
    <definedName name="________DAT5" localSheetId="23">#REF!</definedName>
    <definedName name="________DAT5" localSheetId="24">#REF!</definedName>
    <definedName name="________DAT5" localSheetId="3">#REF!</definedName>
    <definedName name="________DAT5" localSheetId="4">#REF!</definedName>
    <definedName name="________DAT5" localSheetId="5">#REF!</definedName>
    <definedName name="________DAT5" localSheetId="6">#REF!</definedName>
    <definedName name="________DAT5" localSheetId="7">#REF!</definedName>
    <definedName name="________DAT5" localSheetId="8">#REF!</definedName>
    <definedName name="________DAT5" localSheetId="9">#REF!</definedName>
    <definedName name="________DAT5">#REF!</definedName>
    <definedName name="________DAT6" localSheetId="1">#REF!</definedName>
    <definedName name="________DAT6" localSheetId="10">#REF!</definedName>
    <definedName name="________DAT6" localSheetId="11">#REF!</definedName>
    <definedName name="________DAT6" localSheetId="12">#REF!</definedName>
    <definedName name="________DAT6" localSheetId="13">#REF!</definedName>
    <definedName name="________DAT6" localSheetId="14">#REF!</definedName>
    <definedName name="________DAT6" localSheetId="15">#REF!</definedName>
    <definedName name="________DAT6" localSheetId="16">#REF!</definedName>
    <definedName name="________DAT6" localSheetId="17">#REF!</definedName>
    <definedName name="________DAT6" localSheetId="18">#REF!</definedName>
    <definedName name="________DAT6" localSheetId="19">#REF!</definedName>
    <definedName name="________DAT6" localSheetId="2">#REF!</definedName>
    <definedName name="________DAT6" localSheetId="20">#REF!</definedName>
    <definedName name="________DAT6" localSheetId="21">#REF!</definedName>
    <definedName name="________DAT6" localSheetId="22">#REF!</definedName>
    <definedName name="________DAT6" localSheetId="23">#REF!</definedName>
    <definedName name="________DAT6" localSheetId="24">#REF!</definedName>
    <definedName name="________DAT6" localSheetId="3">#REF!</definedName>
    <definedName name="________DAT6" localSheetId="4">#REF!</definedName>
    <definedName name="________DAT6" localSheetId="5">#REF!</definedName>
    <definedName name="________DAT6" localSheetId="6">#REF!</definedName>
    <definedName name="________DAT6" localSheetId="7">#REF!</definedName>
    <definedName name="________DAT6" localSheetId="8">#REF!</definedName>
    <definedName name="________DAT6" localSheetId="9">#REF!</definedName>
    <definedName name="________DAT6">#REF!</definedName>
    <definedName name="________DAT7" localSheetId="1">#REF!</definedName>
    <definedName name="________DAT7" localSheetId="10">#REF!</definedName>
    <definedName name="________DAT7" localSheetId="11">#REF!</definedName>
    <definedName name="________DAT7" localSheetId="12">#REF!</definedName>
    <definedName name="________DAT7" localSheetId="13">#REF!</definedName>
    <definedName name="________DAT7" localSheetId="14">#REF!</definedName>
    <definedName name="________DAT7" localSheetId="15">#REF!</definedName>
    <definedName name="________DAT7" localSheetId="16">#REF!</definedName>
    <definedName name="________DAT7" localSheetId="17">#REF!</definedName>
    <definedName name="________DAT7" localSheetId="18">#REF!</definedName>
    <definedName name="________DAT7" localSheetId="19">#REF!</definedName>
    <definedName name="________DAT7" localSheetId="2">#REF!</definedName>
    <definedName name="________DAT7" localSheetId="20">#REF!</definedName>
    <definedName name="________DAT7" localSheetId="21">#REF!</definedName>
    <definedName name="________DAT7" localSheetId="22">#REF!</definedName>
    <definedName name="________DAT7" localSheetId="23">#REF!</definedName>
    <definedName name="________DAT7" localSheetId="24">#REF!</definedName>
    <definedName name="________DAT7" localSheetId="3">#REF!</definedName>
    <definedName name="________DAT7" localSheetId="4">#REF!</definedName>
    <definedName name="________DAT7" localSheetId="5">#REF!</definedName>
    <definedName name="________DAT7" localSheetId="6">#REF!</definedName>
    <definedName name="________DAT7" localSheetId="7">#REF!</definedName>
    <definedName name="________DAT7" localSheetId="8">#REF!</definedName>
    <definedName name="________DAT7" localSheetId="9">#REF!</definedName>
    <definedName name="________DAT7">#REF!</definedName>
    <definedName name="________DAT8" localSheetId="1">#REF!</definedName>
    <definedName name="________DAT8" localSheetId="10">#REF!</definedName>
    <definedName name="________DAT8" localSheetId="11">#REF!</definedName>
    <definedName name="________DAT8" localSheetId="12">#REF!</definedName>
    <definedName name="________DAT8" localSheetId="13">#REF!</definedName>
    <definedName name="________DAT8" localSheetId="14">#REF!</definedName>
    <definedName name="________DAT8" localSheetId="15">#REF!</definedName>
    <definedName name="________DAT8" localSheetId="16">#REF!</definedName>
    <definedName name="________DAT8" localSheetId="17">#REF!</definedName>
    <definedName name="________DAT8" localSheetId="18">#REF!</definedName>
    <definedName name="________DAT8" localSheetId="19">#REF!</definedName>
    <definedName name="________DAT8" localSheetId="2">#REF!</definedName>
    <definedName name="________DAT8" localSheetId="20">#REF!</definedName>
    <definedName name="________DAT8" localSheetId="21">#REF!</definedName>
    <definedName name="________DAT8" localSheetId="22">#REF!</definedName>
    <definedName name="________DAT8" localSheetId="23">#REF!</definedName>
    <definedName name="________DAT8" localSheetId="24">#REF!</definedName>
    <definedName name="________DAT8" localSheetId="3">#REF!</definedName>
    <definedName name="________DAT8" localSheetId="4">#REF!</definedName>
    <definedName name="________DAT8" localSheetId="5">#REF!</definedName>
    <definedName name="________DAT8" localSheetId="6">#REF!</definedName>
    <definedName name="________DAT8" localSheetId="7">#REF!</definedName>
    <definedName name="________DAT8" localSheetId="8">#REF!</definedName>
    <definedName name="________DAT8" localSheetId="9">#REF!</definedName>
    <definedName name="________DAT8">#REF!</definedName>
    <definedName name="________DAT9" localSheetId="1">#REF!</definedName>
    <definedName name="________DAT9" localSheetId="10">#REF!</definedName>
    <definedName name="________DAT9" localSheetId="11">#REF!</definedName>
    <definedName name="________DAT9" localSheetId="12">#REF!</definedName>
    <definedName name="________DAT9" localSheetId="13">#REF!</definedName>
    <definedName name="________DAT9" localSheetId="14">#REF!</definedName>
    <definedName name="________DAT9" localSheetId="15">#REF!</definedName>
    <definedName name="________DAT9" localSheetId="16">#REF!</definedName>
    <definedName name="________DAT9" localSheetId="17">#REF!</definedName>
    <definedName name="________DAT9" localSheetId="18">#REF!</definedName>
    <definedName name="________DAT9" localSheetId="19">#REF!</definedName>
    <definedName name="________DAT9" localSheetId="2">#REF!</definedName>
    <definedName name="________DAT9" localSheetId="20">#REF!</definedName>
    <definedName name="________DAT9" localSheetId="21">#REF!</definedName>
    <definedName name="________DAT9" localSheetId="22">#REF!</definedName>
    <definedName name="________DAT9" localSheetId="23">#REF!</definedName>
    <definedName name="________DAT9" localSheetId="24">#REF!</definedName>
    <definedName name="________DAT9" localSheetId="3">#REF!</definedName>
    <definedName name="________DAT9" localSheetId="4">#REF!</definedName>
    <definedName name="________DAT9" localSheetId="5">#REF!</definedName>
    <definedName name="________DAT9" localSheetId="6">#REF!</definedName>
    <definedName name="________DAT9" localSheetId="7">#REF!</definedName>
    <definedName name="________DAT9" localSheetId="8">#REF!</definedName>
    <definedName name="________DAT9" localSheetId="9">#REF!</definedName>
    <definedName name="________DAT9">#REF!</definedName>
    <definedName name="________f66000" localSheetId="1">'[1]SE R Neolux'!#REF!</definedName>
    <definedName name="________f66000" localSheetId="10">'[1]SE R Neolux'!#REF!</definedName>
    <definedName name="________f66000" localSheetId="11">'[1]SE R Neolux'!#REF!</definedName>
    <definedName name="________f66000" localSheetId="12">'[1]SE R Neolux'!#REF!</definedName>
    <definedName name="________f66000" localSheetId="13">'[1]SE R Neolux'!#REF!</definedName>
    <definedName name="________f66000" localSheetId="14">'[1]SE R Neolux'!#REF!</definedName>
    <definedName name="________f66000" localSheetId="15">'[1]SE R Neolux'!#REF!</definedName>
    <definedName name="________f66000" localSheetId="16">'[1]SE R Neolux'!#REF!</definedName>
    <definedName name="________f66000" localSheetId="17">'[1]SE R Neolux'!#REF!</definedName>
    <definedName name="________f66000" localSheetId="18">'[1]SE R Neolux'!#REF!</definedName>
    <definedName name="________f66000" localSheetId="19">'[1]SE R Neolux'!#REF!</definedName>
    <definedName name="________f66000" localSheetId="2">'[1]SE R Neolux'!#REF!</definedName>
    <definedName name="________f66000" localSheetId="20">'[1]SE R Neolux'!#REF!</definedName>
    <definedName name="________f66000" localSheetId="21">'[1]SE R Neolux'!#REF!</definedName>
    <definedName name="________f66000" localSheetId="22">'[1]SE R Neolux'!#REF!</definedName>
    <definedName name="________f66000" localSheetId="23">'[1]SE R Neolux'!#REF!</definedName>
    <definedName name="________f66000" localSheetId="24">'[1]SE R Neolux'!#REF!</definedName>
    <definedName name="________f66000" localSheetId="3">'[1]SE R Neolux'!#REF!</definedName>
    <definedName name="________f66000" localSheetId="4">'[1]SE R Neolux'!#REF!</definedName>
    <definedName name="________f66000" localSheetId="5">'[1]SE R Neolux'!#REF!</definedName>
    <definedName name="________f66000" localSheetId="6">'[1]SE R Neolux'!#REF!</definedName>
    <definedName name="________f66000" localSheetId="7">'[1]SE R Neolux'!#REF!</definedName>
    <definedName name="________f66000" localSheetId="8">'[1]SE R Neolux'!#REF!</definedName>
    <definedName name="________f66000" localSheetId="9">'[1]SE R Neolux'!#REF!</definedName>
    <definedName name="________f66000">'[1]SE R Neolux'!#REF!</definedName>
    <definedName name="_______DAT1" localSheetId="1">#REF!</definedName>
    <definedName name="_______DAT1" localSheetId="10">#REF!</definedName>
    <definedName name="_______DAT1" localSheetId="11">#REF!</definedName>
    <definedName name="_______DAT1" localSheetId="12">#REF!</definedName>
    <definedName name="_______DAT1" localSheetId="13">#REF!</definedName>
    <definedName name="_______DAT1" localSheetId="14">#REF!</definedName>
    <definedName name="_______DAT1" localSheetId="15">#REF!</definedName>
    <definedName name="_______DAT1" localSheetId="16">#REF!</definedName>
    <definedName name="_______DAT1" localSheetId="17">#REF!</definedName>
    <definedName name="_______DAT1" localSheetId="18">#REF!</definedName>
    <definedName name="_______DAT1" localSheetId="19">#REF!</definedName>
    <definedName name="_______DAT1" localSheetId="2">#REF!</definedName>
    <definedName name="_______DAT1" localSheetId="20">#REF!</definedName>
    <definedName name="_______DAT1" localSheetId="21">#REF!</definedName>
    <definedName name="_______DAT1" localSheetId="22">#REF!</definedName>
    <definedName name="_______DAT1" localSheetId="23">#REF!</definedName>
    <definedName name="_______DAT1" localSheetId="24">#REF!</definedName>
    <definedName name="_______DAT1" localSheetId="3">#REF!</definedName>
    <definedName name="_______DAT1" localSheetId="4">#REF!</definedName>
    <definedName name="_______DAT1" localSheetId="5">#REF!</definedName>
    <definedName name="_______DAT1" localSheetId="6">#REF!</definedName>
    <definedName name="_______DAT1" localSheetId="7">#REF!</definedName>
    <definedName name="_______DAT1" localSheetId="8">#REF!</definedName>
    <definedName name="_______DAT1" localSheetId="9">#REF!</definedName>
    <definedName name="_______DAT1">#REF!</definedName>
    <definedName name="_______DAT10" localSheetId="1">#REF!</definedName>
    <definedName name="_______DAT10" localSheetId="10">#REF!</definedName>
    <definedName name="_______DAT10" localSheetId="11">#REF!</definedName>
    <definedName name="_______DAT10" localSheetId="12">#REF!</definedName>
    <definedName name="_______DAT10" localSheetId="13">#REF!</definedName>
    <definedName name="_______DAT10" localSheetId="14">#REF!</definedName>
    <definedName name="_______DAT10" localSheetId="15">#REF!</definedName>
    <definedName name="_______DAT10" localSheetId="16">#REF!</definedName>
    <definedName name="_______DAT10" localSheetId="17">#REF!</definedName>
    <definedName name="_______DAT10" localSheetId="18">#REF!</definedName>
    <definedName name="_______DAT10" localSheetId="19">#REF!</definedName>
    <definedName name="_______DAT10" localSheetId="2">#REF!</definedName>
    <definedName name="_______DAT10" localSheetId="20">#REF!</definedName>
    <definedName name="_______DAT10" localSheetId="21">#REF!</definedName>
    <definedName name="_______DAT10" localSheetId="22">#REF!</definedName>
    <definedName name="_______DAT10" localSheetId="23">#REF!</definedName>
    <definedName name="_______DAT10" localSheetId="24">#REF!</definedName>
    <definedName name="_______DAT10" localSheetId="3">#REF!</definedName>
    <definedName name="_______DAT10" localSheetId="4">#REF!</definedName>
    <definedName name="_______DAT10" localSheetId="5">#REF!</definedName>
    <definedName name="_______DAT10" localSheetId="6">#REF!</definedName>
    <definedName name="_______DAT10" localSheetId="7">#REF!</definedName>
    <definedName name="_______DAT10" localSheetId="8">#REF!</definedName>
    <definedName name="_______DAT10" localSheetId="9">#REF!</definedName>
    <definedName name="_______DAT10">#REF!</definedName>
    <definedName name="_______DAT11" localSheetId="1">#REF!</definedName>
    <definedName name="_______DAT11" localSheetId="10">#REF!</definedName>
    <definedName name="_______DAT11" localSheetId="11">#REF!</definedName>
    <definedName name="_______DAT11" localSheetId="12">#REF!</definedName>
    <definedName name="_______DAT11" localSheetId="13">#REF!</definedName>
    <definedName name="_______DAT11" localSheetId="14">#REF!</definedName>
    <definedName name="_______DAT11" localSheetId="15">#REF!</definedName>
    <definedName name="_______DAT11" localSheetId="16">#REF!</definedName>
    <definedName name="_______DAT11" localSheetId="17">#REF!</definedName>
    <definedName name="_______DAT11" localSheetId="18">#REF!</definedName>
    <definedName name="_______DAT11" localSheetId="19">#REF!</definedName>
    <definedName name="_______DAT11" localSheetId="2">#REF!</definedName>
    <definedName name="_______DAT11" localSheetId="20">#REF!</definedName>
    <definedName name="_______DAT11" localSheetId="21">#REF!</definedName>
    <definedName name="_______DAT11" localSheetId="22">#REF!</definedName>
    <definedName name="_______DAT11" localSheetId="23">#REF!</definedName>
    <definedName name="_______DAT11" localSheetId="24">#REF!</definedName>
    <definedName name="_______DAT11" localSheetId="3">#REF!</definedName>
    <definedName name="_______DAT11" localSheetId="4">#REF!</definedName>
    <definedName name="_______DAT11" localSheetId="5">#REF!</definedName>
    <definedName name="_______DAT11" localSheetId="6">#REF!</definedName>
    <definedName name="_______DAT11" localSheetId="7">#REF!</definedName>
    <definedName name="_______DAT11" localSheetId="8">#REF!</definedName>
    <definedName name="_______DAT11" localSheetId="9">#REF!</definedName>
    <definedName name="_______DAT11">#REF!</definedName>
    <definedName name="_______DAT12" localSheetId="1">#REF!</definedName>
    <definedName name="_______DAT12" localSheetId="10">#REF!</definedName>
    <definedName name="_______DAT12" localSheetId="11">#REF!</definedName>
    <definedName name="_______DAT12" localSheetId="12">#REF!</definedName>
    <definedName name="_______DAT12" localSheetId="13">#REF!</definedName>
    <definedName name="_______DAT12" localSheetId="14">#REF!</definedName>
    <definedName name="_______DAT12" localSheetId="15">#REF!</definedName>
    <definedName name="_______DAT12" localSheetId="16">#REF!</definedName>
    <definedName name="_______DAT12" localSheetId="17">#REF!</definedName>
    <definedName name="_______DAT12" localSheetId="18">#REF!</definedName>
    <definedName name="_______DAT12" localSheetId="19">#REF!</definedName>
    <definedName name="_______DAT12" localSheetId="2">#REF!</definedName>
    <definedName name="_______DAT12" localSheetId="20">#REF!</definedName>
    <definedName name="_______DAT12" localSheetId="21">#REF!</definedName>
    <definedName name="_______DAT12" localSheetId="22">#REF!</definedName>
    <definedName name="_______DAT12" localSheetId="23">#REF!</definedName>
    <definedName name="_______DAT12" localSheetId="24">#REF!</definedName>
    <definedName name="_______DAT12" localSheetId="3">#REF!</definedName>
    <definedName name="_______DAT12" localSheetId="4">#REF!</definedName>
    <definedName name="_______DAT12" localSheetId="5">#REF!</definedName>
    <definedName name="_______DAT12" localSheetId="6">#REF!</definedName>
    <definedName name="_______DAT12" localSheetId="7">#REF!</definedName>
    <definedName name="_______DAT12" localSheetId="8">#REF!</definedName>
    <definedName name="_______DAT12" localSheetId="9">#REF!</definedName>
    <definedName name="_______DAT12">#REF!</definedName>
    <definedName name="_______DAT2" localSheetId="1">#REF!</definedName>
    <definedName name="_______DAT2" localSheetId="10">#REF!</definedName>
    <definedName name="_______DAT2" localSheetId="11">#REF!</definedName>
    <definedName name="_______DAT2" localSheetId="12">#REF!</definedName>
    <definedName name="_______DAT2" localSheetId="13">#REF!</definedName>
    <definedName name="_______DAT2" localSheetId="14">#REF!</definedName>
    <definedName name="_______DAT2" localSheetId="15">#REF!</definedName>
    <definedName name="_______DAT2" localSheetId="16">#REF!</definedName>
    <definedName name="_______DAT2" localSheetId="17">#REF!</definedName>
    <definedName name="_______DAT2" localSheetId="18">#REF!</definedName>
    <definedName name="_______DAT2" localSheetId="19">#REF!</definedName>
    <definedName name="_______DAT2" localSheetId="2">#REF!</definedName>
    <definedName name="_______DAT2" localSheetId="20">#REF!</definedName>
    <definedName name="_______DAT2" localSheetId="21">#REF!</definedName>
    <definedName name="_______DAT2" localSheetId="22">#REF!</definedName>
    <definedName name="_______DAT2" localSheetId="23">#REF!</definedName>
    <definedName name="_______DAT2" localSheetId="24">#REF!</definedName>
    <definedName name="_______DAT2" localSheetId="3">#REF!</definedName>
    <definedName name="_______DAT2" localSheetId="4">#REF!</definedName>
    <definedName name="_______DAT2" localSheetId="5">#REF!</definedName>
    <definedName name="_______DAT2" localSheetId="6">#REF!</definedName>
    <definedName name="_______DAT2" localSheetId="7">#REF!</definedName>
    <definedName name="_______DAT2" localSheetId="8">#REF!</definedName>
    <definedName name="_______DAT2" localSheetId="9">#REF!</definedName>
    <definedName name="_______DAT2">#REF!</definedName>
    <definedName name="_______DAT3" localSheetId="1">#REF!</definedName>
    <definedName name="_______DAT3" localSheetId="10">#REF!</definedName>
    <definedName name="_______DAT3" localSheetId="11">#REF!</definedName>
    <definedName name="_______DAT3" localSheetId="12">#REF!</definedName>
    <definedName name="_______DAT3" localSheetId="13">#REF!</definedName>
    <definedName name="_______DAT3" localSheetId="14">#REF!</definedName>
    <definedName name="_______DAT3" localSheetId="15">#REF!</definedName>
    <definedName name="_______DAT3" localSheetId="16">#REF!</definedName>
    <definedName name="_______DAT3" localSheetId="17">#REF!</definedName>
    <definedName name="_______DAT3" localSheetId="18">#REF!</definedName>
    <definedName name="_______DAT3" localSheetId="19">#REF!</definedName>
    <definedName name="_______DAT3" localSheetId="2">#REF!</definedName>
    <definedName name="_______DAT3" localSheetId="20">#REF!</definedName>
    <definedName name="_______DAT3" localSheetId="21">#REF!</definedName>
    <definedName name="_______DAT3" localSheetId="22">#REF!</definedName>
    <definedName name="_______DAT3" localSheetId="23">#REF!</definedName>
    <definedName name="_______DAT3" localSheetId="24">#REF!</definedName>
    <definedName name="_______DAT3" localSheetId="3">#REF!</definedName>
    <definedName name="_______DAT3" localSheetId="4">#REF!</definedName>
    <definedName name="_______DAT3" localSheetId="5">#REF!</definedName>
    <definedName name="_______DAT3" localSheetId="6">#REF!</definedName>
    <definedName name="_______DAT3" localSheetId="7">#REF!</definedName>
    <definedName name="_______DAT3" localSheetId="8">#REF!</definedName>
    <definedName name="_______DAT3" localSheetId="9">#REF!</definedName>
    <definedName name="_______DAT3">#REF!</definedName>
    <definedName name="_______DAT4" localSheetId="1">#REF!</definedName>
    <definedName name="_______DAT4" localSheetId="10">#REF!</definedName>
    <definedName name="_______DAT4" localSheetId="11">#REF!</definedName>
    <definedName name="_______DAT4" localSheetId="12">#REF!</definedName>
    <definedName name="_______DAT4" localSheetId="13">#REF!</definedName>
    <definedName name="_______DAT4" localSheetId="14">#REF!</definedName>
    <definedName name="_______DAT4" localSheetId="15">#REF!</definedName>
    <definedName name="_______DAT4" localSheetId="16">#REF!</definedName>
    <definedName name="_______DAT4" localSheetId="17">#REF!</definedName>
    <definedName name="_______DAT4" localSheetId="18">#REF!</definedName>
    <definedName name="_______DAT4" localSheetId="19">#REF!</definedName>
    <definedName name="_______DAT4" localSheetId="2">#REF!</definedName>
    <definedName name="_______DAT4" localSheetId="20">#REF!</definedName>
    <definedName name="_______DAT4" localSheetId="21">#REF!</definedName>
    <definedName name="_______DAT4" localSheetId="22">#REF!</definedName>
    <definedName name="_______DAT4" localSheetId="23">#REF!</definedName>
    <definedName name="_______DAT4" localSheetId="24">#REF!</definedName>
    <definedName name="_______DAT4" localSheetId="3">#REF!</definedName>
    <definedName name="_______DAT4" localSheetId="4">#REF!</definedName>
    <definedName name="_______DAT4" localSheetId="5">#REF!</definedName>
    <definedName name="_______DAT4" localSheetId="6">#REF!</definedName>
    <definedName name="_______DAT4" localSheetId="7">#REF!</definedName>
    <definedName name="_______DAT4" localSheetId="8">#REF!</definedName>
    <definedName name="_______DAT4" localSheetId="9">#REF!</definedName>
    <definedName name="_______DAT4">#REF!</definedName>
    <definedName name="_______DAT5" localSheetId="1">#REF!</definedName>
    <definedName name="_______DAT5" localSheetId="10">#REF!</definedName>
    <definedName name="_______DAT5" localSheetId="11">#REF!</definedName>
    <definedName name="_______DAT5" localSheetId="12">#REF!</definedName>
    <definedName name="_______DAT5" localSheetId="13">#REF!</definedName>
    <definedName name="_______DAT5" localSheetId="14">#REF!</definedName>
    <definedName name="_______DAT5" localSheetId="15">#REF!</definedName>
    <definedName name="_______DAT5" localSheetId="16">#REF!</definedName>
    <definedName name="_______DAT5" localSheetId="17">#REF!</definedName>
    <definedName name="_______DAT5" localSheetId="18">#REF!</definedName>
    <definedName name="_______DAT5" localSheetId="19">#REF!</definedName>
    <definedName name="_______DAT5" localSheetId="2">#REF!</definedName>
    <definedName name="_______DAT5" localSheetId="20">#REF!</definedName>
    <definedName name="_______DAT5" localSheetId="21">#REF!</definedName>
    <definedName name="_______DAT5" localSheetId="22">#REF!</definedName>
    <definedName name="_______DAT5" localSheetId="23">#REF!</definedName>
    <definedName name="_______DAT5" localSheetId="24">#REF!</definedName>
    <definedName name="_______DAT5" localSheetId="3">#REF!</definedName>
    <definedName name="_______DAT5" localSheetId="4">#REF!</definedName>
    <definedName name="_______DAT5" localSheetId="5">#REF!</definedName>
    <definedName name="_______DAT5" localSheetId="6">#REF!</definedName>
    <definedName name="_______DAT5" localSheetId="7">#REF!</definedName>
    <definedName name="_______DAT5" localSheetId="8">#REF!</definedName>
    <definedName name="_______DAT5" localSheetId="9">#REF!</definedName>
    <definedName name="_______DAT5">#REF!</definedName>
    <definedName name="_______DAT6" localSheetId="1">#REF!</definedName>
    <definedName name="_______DAT6" localSheetId="10">#REF!</definedName>
    <definedName name="_______DAT6" localSheetId="11">#REF!</definedName>
    <definedName name="_______DAT6" localSheetId="12">#REF!</definedName>
    <definedName name="_______DAT6" localSheetId="13">#REF!</definedName>
    <definedName name="_______DAT6" localSheetId="14">#REF!</definedName>
    <definedName name="_______DAT6" localSheetId="15">#REF!</definedName>
    <definedName name="_______DAT6" localSheetId="16">#REF!</definedName>
    <definedName name="_______DAT6" localSheetId="17">#REF!</definedName>
    <definedName name="_______DAT6" localSheetId="18">#REF!</definedName>
    <definedName name="_______DAT6" localSheetId="19">#REF!</definedName>
    <definedName name="_______DAT6" localSheetId="2">#REF!</definedName>
    <definedName name="_______DAT6" localSheetId="20">#REF!</definedName>
    <definedName name="_______DAT6" localSheetId="21">#REF!</definedName>
    <definedName name="_______DAT6" localSheetId="22">#REF!</definedName>
    <definedName name="_______DAT6" localSheetId="23">#REF!</definedName>
    <definedName name="_______DAT6" localSheetId="24">#REF!</definedName>
    <definedName name="_______DAT6" localSheetId="3">#REF!</definedName>
    <definedName name="_______DAT6" localSheetId="4">#REF!</definedName>
    <definedName name="_______DAT6" localSheetId="5">#REF!</definedName>
    <definedName name="_______DAT6" localSheetId="6">#REF!</definedName>
    <definedName name="_______DAT6" localSheetId="7">#REF!</definedName>
    <definedName name="_______DAT6" localSheetId="8">#REF!</definedName>
    <definedName name="_______DAT6" localSheetId="9">#REF!</definedName>
    <definedName name="_______DAT6">#REF!</definedName>
    <definedName name="_______DAT7" localSheetId="1">#REF!</definedName>
    <definedName name="_______DAT7" localSheetId="10">#REF!</definedName>
    <definedName name="_______DAT7" localSheetId="11">#REF!</definedName>
    <definedName name="_______DAT7" localSheetId="12">#REF!</definedName>
    <definedName name="_______DAT7" localSheetId="13">#REF!</definedName>
    <definedName name="_______DAT7" localSheetId="14">#REF!</definedName>
    <definedName name="_______DAT7" localSheetId="15">#REF!</definedName>
    <definedName name="_______DAT7" localSheetId="16">#REF!</definedName>
    <definedName name="_______DAT7" localSheetId="17">#REF!</definedName>
    <definedName name="_______DAT7" localSheetId="18">#REF!</definedName>
    <definedName name="_______DAT7" localSheetId="19">#REF!</definedName>
    <definedName name="_______DAT7" localSheetId="2">#REF!</definedName>
    <definedName name="_______DAT7" localSheetId="20">#REF!</definedName>
    <definedName name="_______DAT7" localSheetId="21">#REF!</definedName>
    <definedName name="_______DAT7" localSheetId="22">#REF!</definedName>
    <definedName name="_______DAT7" localSheetId="23">#REF!</definedName>
    <definedName name="_______DAT7" localSheetId="24">#REF!</definedName>
    <definedName name="_______DAT7" localSheetId="3">#REF!</definedName>
    <definedName name="_______DAT7" localSheetId="4">#REF!</definedName>
    <definedName name="_______DAT7" localSheetId="5">#REF!</definedName>
    <definedName name="_______DAT7" localSheetId="6">#REF!</definedName>
    <definedName name="_______DAT7" localSheetId="7">#REF!</definedName>
    <definedName name="_______DAT7" localSheetId="8">#REF!</definedName>
    <definedName name="_______DAT7" localSheetId="9">#REF!</definedName>
    <definedName name="_______DAT7">#REF!</definedName>
    <definedName name="_______DAT8" localSheetId="1">#REF!</definedName>
    <definedName name="_______DAT8" localSheetId="10">#REF!</definedName>
    <definedName name="_______DAT8" localSheetId="11">#REF!</definedName>
    <definedName name="_______DAT8" localSheetId="12">#REF!</definedName>
    <definedName name="_______DAT8" localSheetId="13">#REF!</definedName>
    <definedName name="_______DAT8" localSheetId="14">#REF!</definedName>
    <definedName name="_______DAT8" localSheetId="15">#REF!</definedName>
    <definedName name="_______DAT8" localSheetId="16">#REF!</definedName>
    <definedName name="_______DAT8" localSheetId="17">#REF!</definedName>
    <definedName name="_______DAT8" localSheetId="18">#REF!</definedName>
    <definedName name="_______DAT8" localSheetId="19">#REF!</definedName>
    <definedName name="_______DAT8" localSheetId="2">#REF!</definedName>
    <definedName name="_______DAT8" localSheetId="20">#REF!</definedName>
    <definedName name="_______DAT8" localSheetId="21">#REF!</definedName>
    <definedName name="_______DAT8" localSheetId="22">#REF!</definedName>
    <definedName name="_______DAT8" localSheetId="23">#REF!</definedName>
    <definedName name="_______DAT8" localSheetId="24">#REF!</definedName>
    <definedName name="_______DAT8" localSheetId="3">#REF!</definedName>
    <definedName name="_______DAT8" localSheetId="4">#REF!</definedName>
    <definedName name="_______DAT8" localSheetId="5">#REF!</definedName>
    <definedName name="_______DAT8" localSheetId="6">#REF!</definedName>
    <definedName name="_______DAT8" localSheetId="7">#REF!</definedName>
    <definedName name="_______DAT8" localSheetId="8">#REF!</definedName>
    <definedName name="_______DAT8" localSheetId="9">#REF!</definedName>
    <definedName name="_______DAT8">#REF!</definedName>
    <definedName name="_______DAT9" localSheetId="1">#REF!</definedName>
    <definedName name="_______DAT9" localSheetId="10">#REF!</definedName>
    <definedName name="_______DAT9" localSheetId="11">#REF!</definedName>
    <definedName name="_______DAT9" localSheetId="12">#REF!</definedName>
    <definedName name="_______DAT9" localSheetId="13">#REF!</definedName>
    <definedName name="_______DAT9" localSheetId="14">#REF!</definedName>
    <definedName name="_______DAT9" localSheetId="15">#REF!</definedName>
    <definedName name="_______DAT9" localSheetId="16">#REF!</definedName>
    <definedName name="_______DAT9" localSheetId="17">#REF!</definedName>
    <definedName name="_______DAT9" localSheetId="18">#REF!</definedName>
    <definedName name="_______DAT9" localSheetId="19">#REF!</definedName>
    <definedName name="_______DAT9" localSheetId="2">#REF!</definedName>
    <definedName name="_______DAT9" localSheetId="20">#REF!</definedName>
    <definedName name="_______DAT9" localSheetId="21">#REF!</definedName>
    <definedName name="_______DAT9" localSheetId="22">#REF!</definedName>
    <definedName name="_______DAT9" localSheetId="23">#REF!</definedName>
    <definedName name="_______DAT9" localSheetId="24">#REF!</definedName>
    <definedName name="_______DAT9" localSheetId="3">#REF!</definedName>
    <definedName name="_______DAT9" localSheetId="4">#REF!</definedName>
    <definedName name="_______DAT9" localSheetId="5">#REF!</definedName>
    <definedName name="_______DAT9" localSheetId="6">#REF!</definedName>
    <definedName name="_______DAT9" localSheetId="7">#REF!</definedName>
    <definedName name="_______DAT9" localSheetId="8">#REF!</definedName>
    <definedName name="_______DAT9" localSheetId="9">#REF!</definedName>
    <definedName name="_______DAT9">#REF!</definedName>
    <definedName name="_______f66000" localSheetId="1">'[1]SE R Neolux'!#REF!</definedName>
    <definedName name="_______f66000" localSheetId="10">'[1]SE R Neolux'!#REF!</definedName>
    <definedName name="_______f66000" localSheetId="11">'[1]SE R Neolux'!#REF!</definedName>
    <definedName name="_______f66000" localSheetId="12">'[1]SE R Neolux'!#REF!</definedName>
    <definedName name="_______f66000" localSheetId="13">'[1]SE R Neolux'!#REF!</definedName>
    <definedName name="_______f66000" localSheetId="14">'[1]SE R Neolux'!#REF!</definedName>
    <definedName name="_______f66000" localSheetId="15">'[1]SE R Neolux'!#REF!</definedName>
    <definedName name="_______f66000" localSheetId="16">'[1]SE R Neolux'!#REF!</definedName>
    <definedName name="_______f66000" localSheetId="17">'[1]SE R Neolux'!#REF!</definedName>
    <definedName name="_______f66000" localSheetId="18">'[1]SE R Neolux'!#REF!</definedName>
    <definedName name="_______f66000" localSheetId="19">'[1]SE R Neolux'!#REF!</definedName>
    <definedName name="_______f66000" localSheetId="2">'[1]SE R Neolux'!#REF!</definedName>
    <definedName name="_______f66000" localSheetId="20">'[1]SE R Neolux'!#REF!</definedName>
    <definedName name="_______f66000" localSheetId="21">'[1]SE R Neolux'!#REF!</definedName>
    <definedName name="_______f66000" localSheetId="22">'[1]SE R Neolux'!#REF!</definedName>
    <definedName name="_______f66000" localSheetId="23">'[1]SE R Neolux'!#REF!</definedName>
    <definedName name="_______f66000" localSheetId="24">'[1]SE R Neolux'!#REF!</definedName>
    <definedName name="_______f66000" localSheetId="3">'[1]SE R Neolux'!#REF!</definedName>
    <definedName name="_______f66000" localSheetId="4">'[1]SE R Neolux'!#REF!</definedName>
    <definedName name="_______f66000" localSheetId="5">'[1]SE R Neolux'!#REF!</definedName>
    <definedName name="_______f66000" localSheetId="6">'[1]SE R Neolux'!#REF!</definedName>
    <definedName name="_______f66000" localSheetId="7">'[1]SE R Neolux'!#REF!</definedName>
    <definedName name="_______f66000" localSheetId="8">'[1]SE R Neolux'!#REF!</definedName>
    <definedName name="_______f66000" localSheetId="9">'[1]SE R Neolux'!#REF!</definedName>
    <definedName name="_______f66000">'[1]SE R Neolux'!#REF!</definedName>
    <definedName name="______DAT1" localSheetId="1">#REF!</definedName>
    <definedName name="______DAT1" localSheetId="10">#REF!</definedName>
    <definedName name="______DAT1" localSheetId="11">#REF!</definedName>
    <definedName name="______DAT1" localSheetId="12">#REF!</definedName>
    <definedName name="______DAT1" localSheetId="13">#REF!</definedName>
    <definedName name="______DAT1" localSheetId="14">#REF!</definedName>
    <definedName name="______DAT1" localSheetId="15">#REF!</definedName>
    <definedName name="______DAT1" localSheetId="16">#REF!</definedName>
    <definedName name="______DAT1" localSheetId="17">#REF!</definedName>
    <definedName name="______DAT1" localSheetId="18">#REF!</definedName>
    <definedName name="______DAT1" localSheetId="19">#REF!</definedName>
    <definedName name="______DAT1" localSheetId="2">#REF!</definedName>
    <definedName name="______DAT1" localSheetId="20">#REF!</definedName>
    <definedName name="______DAT1" localSheetId="21">#REF!</definedName>
    <definedName name="______DAT1" localSheetId="22">#REF!</definedName>
    <definedName name="______DAT1" localSheetId="23">#REF!</definedName>
    <definedName name="______DAT1" localSheetId="24">#REF!</definedName>
    <definedName name="______DAT1" localSheetId="3">#REF!</definedName>
    <definedName name="______DAT1" localSheetId="4">#REF!</definedName>
    <definedName name="______DAT1" localSheetId="5">#REF!</definedName>
    <definedName name="______DAT1" localSheetId="6">#REF!</definedName>
    <definedName name="______DAT1" localSheetId="7">#REF!</definedName>
    <definedName name="______DAT1" localSheetId="8">#REF!</definedName>
    <definedName name="______DAT1" localSheetId="9">#REF!</definedName>
    <definedName name="______DAT1">#REF!</definedName>
    <definedName name="______DAT10" localSheetId="1">#REF!</definedName>
    <definedName name="______DAT10" localSheetId="10">#REF!</definedName>
    <definedName name="______DAT10" localSheetId="11">#REF!</definedName>
    <definedName name="______DAT10" localSheetId="12">#REF!</definedName>
    <definedName name="______DAT10" localSheetId="13">#REF!</definedName>
    <definedName name="______DAT10" localSheetId="14">#REF!</definedName>
    <definedName name="______DAT10" localSheetId="15">#REF!</definedName>
    <definedName name="______DAT10" localSheetId="16">#REF!</definedName>
    <definedName name="______DAT10" localSheetId="17">#REF!</definedName>
    <definedName name="______DAT10" localSheetId="18">#REF!</definedName>
    <definedName name="______DAT10" localSheetId="19">#REF!</definedName>
    <definedName name="______DAT10" localSheetId="2">#REF!</definedName>
    <definedName name="______DAT10" localSheetId="20">#REF!</definedName>
    <definedName name="______DAT10" localSheetId="21">#REF!</definedName>
    <definedName name="______DAT10" localSheetId="22">#REF!</definedName>
    <definedName name="______DAT10" localSheetId="23">#REF!</definedName>
    <definedName name="______DAT10" localSheetId="24">#REF!</definedName>
    <definedName name="______DAT10" localSheetId="3">#REF!</definedName>
    <definedName name="______DAT10" localSheetId="4">#REF!</definedName>
    <definedName name="______DAT10" localSheetId="5">#REF!</definedName>
    <definedName name="______DAT10" localSheetId="6">#REF!</definedName>
    <definedName name="______DAT10" localSheetId="7">#REF!</definedName>
    <definedName name="______DAT10" localSheetId="8">#REF!</definedName>
    <definedName name="______DAT10" localSheetId="9">#REF!</definedName>
    <definedName name="______DAT10">#REF!</definedName>
    <definedName name="______DAT11" localSheetId="1">#REF!</definedName>
    <definedName name="______DAT11" localSheetId="10">#REF!</definedName>
    <definedName name="______DAT11" localSheetId="11">#REF!</definedName>
    <definedName name="______DAT11" localSheetId="12">#REF!</definedName>
    <definedName name="______DAT11" localSheetId="13">#REF!</definedName>
    <definedName name="______DAT11" localSheetId="14">#REF!</definedName>
    <definedName name="______DAT11" localSheetId="15">#REF!</definedName>
    <definedName name="______DAT11" localSheetId="16">#REF!</definedName>
    <definedName name="______DAT11" localSheetId="17">#REF!</definedName>
    <definedName name="______DAT11" localSheetId="18">#REF!</definedName>
    <definedName name="______DAT11" localSheetId="19">#REF!</definedName>
    <definedName name="______DAT11" localSheetId="2">#REF!</definedName>
    <definedName name="______DAT11" localSheetId="20">#REF!</definedName>
    <definedName name="______DAT11" localSheetId="21">#REF!</definedName>
    <definedName name="______DAT11" localSheetId="22">#REF!</definedName>
    <definedName name="______DAT11" localSheetId="23">#REF!</definedName>
    <definedName name="______DAT11" localSheetId="24">#REF!</definedName>
    <definedName name="______DAT11" localSheetId="3">#REF!</definedName>
    <definedName name="______DAT11" localSheetId="4">#REF!</definedName>
    <definedName name="______DAT11" localSheetId="5">#REF!</definedName>
    <definedName name="______DAT11" localSheetId="6">#REF!</definedName>
    <definedName name="______DAT11" localSheetId="7">#REF!</definedName>
    <definedName name="______DAT11" localSheetId="8">#REF!</definedName>
    <definedName name="______DAT11" localSheetId="9">#REF!</definedName>
    <definedName name="______DAT11">#REF!</definedName>
    <definedName name="______DAT12" localSheetId="1">#REF!</definedName>
    <definedName name="______DAT12" localSheetId="10">#REF!</definedName>
    <definedName name="______DAT12" localSheetId="11">#REF!</definedName>
    <definedName name="______DAT12" localSheetId="12">#REF!</definedName>
    <definedName name="______DAT12" localSheetId="13">#REF!</definedName>
    <definedName name="______DAT12" localSheetId="14">#REF!</definedName>
    <definedName name="______DAT12" localSheetId="15">#REF!</definedName>
    <definedName name="______DAT12" localSheetId="16">#REF!</definedName>
    <definedName name="______DAT12" localSheetId="17">#REF!</definedName>
    <definedName name="______DAT12" localSheetId="18">#REF!</definedName>
    <definedName name="______DAT12" localSheetId="19">#REF!</definedName>
    <definedName name="______DAT12" localSheetId="2">#REF!</definedName>
    <definedName name="______DAT12" localSheetId="20">#REF!</definedName>
    <definedName name="______DAT12" localSheetId="21">#REF!</definedName>
    <definedName name="______DAT12" localSheetId="22">#REF!</definedName>
    <definedName name="______DAT12" localSheetId="23">#REF!</definedName>
    <definedName name="______DAT12" localSheetId="24">#REF!</definedName>
    <definedName name="______DAT12" localSheetId="3">#REF!</definedName>
    <definedName name="______DAT12" localSheetId="4">#REF!</definedName>
    <definedName name="______DAT12" localSheetId="5">#REF!</definedName>
    <definedName name="______DAT12" localSheetId="6">#REF!</definedName>
    <definedName name="______DAT12" localSheetId="7">#REF!</definedName>
    <definedName name="______DAT12" localSheetId="8">#REF!</definedName>
    <definedName name="______DAT12" localSheetId="9">#REF!</definedName>
    <definedName name="______DAT12">#REF!</definedName>
    <definedName name="______DAT2" localSheetId="1">#REF!</definedName>
    <definedName name="______DAT2" localSheetId="10">#REF!</definedName>
    <definedName name="______DAT2" localSheetId="11">#REF!</definedName>
    <definedName name="______DAT2" localSheetId="12">#REF!</definedName>
    <definedName name="______DAT2" localSheetId="13">#REF!</definedName>
    <definedName name="______DAT2" localSheetId="14">#REF!</definedName>
    <definedName name="______DAT2" localSheetId="15">#REF!</definedName>
    <definedName name="______DAT2" localSheetId="16">#REF!</definedName>
    <definedName name="______DAT2" localSheetId="17">#REF!</definedName>
    <definedName name="______DAT2" localSheetId="18">#REF!</definedName>
    <definedName name="______DAT2" localSheetId="19">#REF!</definedName>
    <definedName name="______DAT2" localSheetId="2">#REF!</definedName>
    <definedName name="______DAT2" localSheetId="20">#REF!</definedName>
    <definedName name="______DAT2" localSheetId="21">#REF!</definedName>
    <definedName name="______DAT2" localSheetId="22">#REF!</definedName>
    <definedName name="______DAT2" localSheetId="23">#REF!</definedName>
    <definedName name="______DAT2" localSheetId="24">#REF!</definedName>
    <definedName name="______DAT2" localSheetId="3">#REF!</definedName>
    <definedName name="______DAT2" localSheetId="4">#REF!</definedName>
    <definedName name="______DAT2" localSheetId="5">#REF!</definedName>
    <definedName name="______DAT2" localSheetId="6">#REF!</definedName>
    <definedName name="______DAT2" localSheetId="7">#REF!</definedName>
    <definedName name="______DAT2" localSheetId="8">#REF!</definedName>
    <definedName name="______DAT2" localSheetId="9">#REF!</definedName>
    <definedName name="______DAT2">#REF!</definedName>
    <definedName name="______DAT3" localSheetId="1">#REF!</definedName>
    <definedName name="______DAT3" localSheetId="10">#REF!</definedName>
    <definedName name="______DAT3" localSheetId="11">#REF!</definedName>
    <definedName name="______DAT3" localSheetId="12">#REF!</definedName>
    <definedName name="______DAT3" localSheetId="13">#REF!</definedName>
    <definedName name="______DAT3" localSheetId="14">#REF!</definedName>
    <definedName name="______DAT3" localSheetId="15">#REF!</definedName>
    <definedName name="______DAT3" localSheetId="16">#REF!</definedName>
    <definedName name="______DAT3" localSheetId="17">#REF!</definedName>
    <definedName name="______DAT3" localSheetId="18">#REF!</definedName>
    <definedName name="______DAT3" localSheetId="19">#REF!</definedName>
    <definedName name="______DAT3" localSheetId="2">#REF!</definedName>
    <definedName name="______DAT3" localSheetId="20">#REF!</definedName>
    <definedName name="______DAT3" localSheetId="21">#REF!</definedName>
    <definedName name="______DAT3" localSheetId="22">#REF!</definedName>
    <definedName name="______DAT3" localSheetId="23">#REF!</definedName>
    <definedName name="______DAT3" localSheetId="24">#REF!</definedName>
    <definedName name="______DAT3" localSheetId="3">#REF!</definedName>
    <definedName name="______DAT3" localSheetId="4">#REF!</definedName>
    <definedName name="______DAT3" localSheetId="5">#REF!</definedName>
    <definedName name="______DAT3" localSheetId="6">#REF!</definedName>
    <definedName name="______DAT3" localSheetId="7">#REF!</definedName>
    <definedName name="______DAT3" localSheetId="8">#REF!</definedName>
    <definedName name="______DAT3" localSheetId="9">#REF!</definedName>
    <definedName name="______DAT3">#REF!</definedName>
    <definedName name="______DAT4" localSheetId="1">#REF!</definedName>
    <definedName name="______DAT4" localSheetId="10">#REF!</definedName>
    <definedName name="______DAT4" localSheetId="11">#REF!</definedName>
    <definedName name="______DAT4" localSheetId="12">#REF!</definedName>
    <definedName name="______DAT4" localSheetId="13">#REF!</definedName>
    <definedName name="______DAT4" localSheetId="14">#REF!</definedName>
    <definedName name="______DAT4" localSheetId="15">#REF!</definedName>
    <definedName name="______DAT4" localSheetId="16">#REF!</definedName>
    <definedName name="______DAT4" localSheetId="17">#REF!</definedName>
    <definedName name="______DAT4" localSheetId="18">#REF!</definedName>
    <definedName name="______DAT4" localSheetId="19">#REF!</definedName>
    <definedName name="______DAT4" localSheetId="2">#REF!</definedName>
    <definedName name="______DAT4" localSheetId="20">#REF!</definedName>
    <definedName name="______DAT4" localSheetId="21">#REF!</definedName>
    <definedName name="______DAT4" localSheetId="22">#REF!</definedName>
    <definedName name="______DAT4" localSheetId="23">#REF!</definedName>
    <definedName name="______DAT4" localSheetId="24">#REF!</definedName>
    <definedName name="______DAT4" localSheetId="3">#REF!</definedName>
    <definedName name="______DAT4" localSheetId="4">#REF!</definedName>
    <definedName name="______DAT4" localSheetId="5">#REF!</definedName>
    <definedName name="______DAT4" localSheetId="6">#REF!</definedName>
    <definedName name="______DAT4" localSheetId="7">#REF!</definedName>
    <definedName name="______DAT4" localSheetId="8">#REF!</definedName>
    <definedName name="______DAT4" localSheetId="9">#REF!</definedName>
    <definedName name="______DAT4">#REF!</definedName>
    <definedName name="______DAT5" localSheetId="1">#REF!</definedName>
    <definedName name="______DAT5" localSheetId="10">#REF!</definedName>
    <definedName name="______DAT5" localSheetId="11">#REF!</definedName>
    <definedName name="______DAT5" localSheetId="12">#REF!</definedName>
    <definedName name="______DAT5" localSheetId="13">#REF!</definedName>
    <definedName name="______DAT5" localSheetId="14">#REF!</definedName>
    <definedName name="______DAT5" localSheetId="15">#REF!</definedName>
    <definedName name="______DAT5" localSheetId="16">#REF!</definedName>
    <definedName name="______DAT5" localSheetId="17">#REF!</definedName>
    <definedName name="______DAT5" localSheetId="18">#REF!</definedName>
    <definedName name="______DAT5" localSheetId="19">#REF!</definedName>
    <definedName name="______DAT5" localSheetId="2">#REF!</definedName>
    <definedName name="______DAT5" localSheetId="20">#REF!</definedName>
    <definedName name="______DAT5" localSheetId="21">#REF!</definedName>
    <definedName name="______DAT5" localSheetId="22">#REF!</definedName>
    <definedName name="______DAT5" localSheetId="23">#REF!</definedName>
    <definedName name="______DAT5" localSheetId="24">#REF!</definedName>
    <definedName name="______DAT5" localSheetId="3">#REF!</definedName>
    <definedName name="______DAT5" localSheetId="4">#REF!</definedName>
    <definedName name="______DAT5" localSheetId="5">#REF!</definedName>
    <definedName name="______DAT5" localSheetId="6">#REF!</definedName>
    <definedName name="______DAT5" localSheetId="7">#REF!</definedName>
    <definedName name="______DAT5" localSheetId="8">#REF!</definedName>
    <definedName name="______DAT5" localSheetId="9">#REF!</definedName>
    <definedName name="______DAT5">#REF!</definedName>
    <definedName name="______DAT6" localSheetId="1">#REF!</definedName>
    <definedName name="______DAT6" localSheetId="10">#REF!</definedName>
    <definedName name="______DAT6" localSheetId="11">#REF!</definedName>
    <definedName name="______DAT6" localSheetId="12">#REF!</definedName>
    <definedName name="______DAT6" localSheetId="13">#REF!</definedName>
    <definedName name="______DAT6" localSheetId="14">#REF!</definedName>
    <definedName name="______DAT6" localSheetId="15">#REF!</definedName>
    <definedName name="______DAT6" localSheetId="16">#REF!</definedName>
    <definedName name="______DAT6" localSheetId="17">#REF!</definedName>
    <definedName name="______DAT6" localSheetId="18">#REF!</definedName>
    <definedName name="______DAT6" localSheetId="19">#REF!</definedName>
    <definedName name="______DAT6" localSheetId="2">#REF!</definedName>
    <definedName name="______DAT6" localSheetId="20">#REF!</definedName>
    <definedName name="______DAT6" localSheetId="21">#REF!</definedName>
    <definedName name="______DAT6" localSheetId="22">#REF!</definedName>
    <definedName name="______DAT6" localSheetId="23">#REF!</definedName>
    <definedName name="______DAT6" localSheetId="24">#REF!</definedName>
    <definedName name="______DAT6" localSheetId="3">#REF!</definedName>
    <definedName name="______DAT6" localSheetId="4">#REF!</definedName>
    <definedName name="______DAT6" localSheetId="5">#REF!</definedName>
    <definedName name="______DAT6" localSheetId="6">#REF!</definedName>
    <definedName name="______DAT6" localSheetId="7">#REF!</definedName>
    <definedName name="______DAT6" localSheetId="8">#REF!</definedName>
    <definedName name="______DAT6" localSheetId="9">#REF!</definedName>
    <definedName name="______DAT6">#REF!</definedName>
    <definedName name="______DAT7" localSheetId="1">#REF!</definedName>
    <definedName name="______DAT7" localSheetId="10">#REF!</definedName>
    <definedName name="______DAT7" localSheetId="11">#REF!</definedName>
    <definedName name="______DAT7" localSheetId="12">#REF!</definedName>
    <definedName name="______DAT7" localSheetId="13">#REF!</definedName>
    <definedName name="______DAT7" localSheetId="14">#REF!</definedName>
    <definedName name="______DAT7" localSheetId="15">#REF!</definedName>
    <definedName name="______DAT7" localSheetId="16">#REF!</definedName>
    <definedName name="______DAT7" localSheetId="17">#REF!</definedName>
    <definedName name="______DAT7" localSheetId="18">#REF!</definedName>
    <definedName name="______DAT7" localSheetId="19">#REF!</definedName>
    <definedName name="______DAT7" localSheetId="2">#REF!</definedName>
    <definedName name="______DAT7" localSheetId="20">#REF!</definedName>
    <definedName name="______DAT7" localSheetId="21">#REF!</definedName>
    <definedName name="______DAT7" localSheetId="22">#REF!</definedName>
    <definedName name="______DAT7" localSheetId="23">#REF!</definedName>
    <definedName name="______DAT7" localSheetId="24">#REF!</definedName>
    <definedName name="______DAT7" localSheetId="3">#REF!</definedName>
    <definedName name="______DAT7" localSheetId="4">#REF!</definedName>
    <definedName name="______DAT7" localSheetId="5">#REF!</definedName>
    <definedName name="______DAT7" localSheetId="6">#REF!</definedName>
    <definedName name="______DAT7" localSheetId="7">#REF!</definedName>
    <definedName name="______DAT7" localSheetId="8">#REF!</definedName>
    <definedName name="______DAT7" localSheetId="9">#REF!</definedName>
    <definedName name="______DAT7">#REF!</definedName>
    <definedName name="______DAT8" localSheetId="1">#REF!</definedName>
    <definedName name="______DAT8" localSheetId="10">#REF!</definedName>
    <definedName name="______DAT8" localSheetId="11">#REF!</definedName>
    <definedName name="______DAT8" localSheetId="12">#REF!</definedName>
    <definedName name="______DAT8" localSheetId="13">#REF!</definedName>
    <definedName name="______DAT8" localSheetId="14">#REF!</definedName>
    <definedName name="______DAT8" localSheetId="15">#REF!</definedName>
    <definedName name="______DAT8" localSheetId="16">#REF!</definedName>
    <definedName name="______DAT8" localSheetId="17">#REF!</definedName>
    <definedName name="______DAT8" localSheetId="18">#REF!</definedName>
    <definedName name="______DAT8" localSheetId="19">#REF!</definedName>
    <definedName name="______DAT8" localSheetId="2">#REF!</definedName>
    <definedName name="______DAT8" localSheetId="20">#REF!</definedName>
    <definedName name="______DAT8" localSheetId="21">#REF!</definedName>
    <definedName name="______DAT8" localSheetId="22">#REF!</definedName>
    <definedName name="______DAT8" localSheetId="23">#REF!</definedName>
    <definedName name="______DAT8" localSheetId="24">#REF!</definedName>
    <definedName name="______DAT8" localSheetId="3">#REF!</definedName>
    <definedName name="______DAT8" localSheetId="4">#REF!</definedName>
    <definedName name="______DAT8" localSheetId="5">#REF!</definedName>
    <definedName name="______DAT8" localSheetId="6">#REF!</definedName>
    <definedName name="______DAT8" localSheetId="7">#REF!</definedName>
    <definedName name="______DAT8" localSheetId="8">#REF!</definedName>
    <definedName name="______DAT8" localSheetId="9">#REF!</definedName>
    <definedName name="______DAT8">#REF!</definedName>
    <definedName name="______DAT9" localSheetId="1">#REF!</definedName>
    <definedName name="______DAT9" localSheetId="10">#REF!</definedName>
    <definedName name="______DAT9" localSheetId="11">#REF!</definedName>
    <definedName name="______DAT9" localSheetId="12">#REF!</definedName>
    <definedName name="______DAT9" localSheetId="13">#REF!</definedName>
    <definedName name="______DAT9" localSheetId="14">#REF!</definedName>
    <definedName name="______DAT9" localSheetId="15">#REF!</definedName>
    <definedName name="______DAT9" localSheetId="16">#REF!</definedName>
    <definedName name="______DAT9" localSheetId="17">#REF!</definedName>
    <definedName name="______DAT9" localSheetId="18">#REF!</definedName>
    <definedName name="______DAT9" localSheetId="19">#REF!</definedName>
    <definedName name="______DAT9" localSheetId="2">#REF!</definedName>
    <definedName name="______DAT9" localSheetId="20">#REF!</definedName>
    <definedName name="______DAT9" localSheetId="21">#REF!</definedName>
    <definedName name="______DAT9" localSheetId="22">#REF!</definedName>
    <definedName name="______DAT9" localSheetId="23">#REF!</definedName>
    <definedName name="______DAT9" localSheetId="24">#REF!</definedName>
    <definedName name="______DAT9" localSheetId="3">#REF!</definedName>
    <definedName name="______DAT9" localSheetId="4">#REF!</definedName>
    <definedName name="______DAT9" localSheetId="5">#REF!</definedName>
    <definedName name="______DAT9" localSheetId="6">#REF!</definedName>
    <definedName name="______DAT9" localSheetId="7">#REF!</definedName>
    <definedName name="______DAT9" localSheetId="8">#REF!</definedName>
    <definedName name="______DAT9" localSheetId="9">#REF!</definedName>
    <definedName name="______DAT9">#REF!</definedName>
    <definedName name="______f66000" localSheetId="1">'[1]SE R Neolux'!#REF!</definedName>
    <definedName name="______f66000" localSheetId="10">'[1]SE R Neolux'!#REF!</definedName>
    <definedName name="______f66000" localSheetId="11">'[1]SE R Neolux'!#REF!</definedName>
    <definedName name="______f66000" localSheetId="12">'[1]SE R Neolux'!#REF!</definedName>
    <definedName name="______f66000" localSheetId="13">'[1]SE R Neolux'!#REF!</definedName>
    <definedName name="______f66000" localSheetId="14">'[1]SE R Neolux'!#REF!</definedName>
    <definedName name="______f66000" localSheetId="15">'[1]SE R Neolux'!#REF!</definedName>
    <definedName name="______f66000" localSheetId="16">'[1]SE R Neolux'!#REF!</definedName>
    <definedName name="______f66000" localSheetId="17">'[1]SE R Neolux'!#REF!</definedName>
    <definedName name="______f66000" localSheetId="18">'[1]SE R Neolux'!#REF!</definedName>
    <definedName name="______f66000" localSheetId="19">'[1]SE R Neolux'!#REF!</definedName>
    <definedName name="______f66000" localSheetId="2">'[1]SE R Neolux'!#REF!</definedName>
    <definedName name="______f66000" localSheetId="20">'[1]SE R Neolux'!#REF!</definedName>
    <definedName name="______f66000" localSheetId="21">'[1]SE R Neolux'!#REF!</definedName>
    <definedName name="______f66000" localSheetId="22">'[1]SE R Neolux'!#REF!</definedName>
    <definedName name="______f66000" localSheetId="23">'[1]SE R Neolux'!#REF!</definedName>
    <definedName name="______f66000" localSheetId="24">'[1]SE R Neolux'!#REF!</definedName>
    <definedName name="______f66000" localSheetId="3">'[1]SE R Neolux'!#REF!</definedName>
    <definedName name="______f66000" localSheetId="4">'[1]SE R Neolux'!#REF!</definedName>
    <definedName name="______f66000" localSheetId="5">'[1]SE R Neolux'!#REF!</definedName>
    <definedName name="______f66000" localSheetId="6">'[1]SE R Neolux'!#REF!</definedName>
    <definedName name="______f66000" localSheetId="7">'[1]SE R Neolux'!#REF!</definedName>
    <definedName name="______f66000" localSheetId="8">'[1]SE R Neolux'!#REF!</definedName>
    <definedName name="______f66000" localSheetId="9">'[1]SE R Neolux'!#REF!</definedName>
    <definedName name="______f66000">'[1]SE R Neolux'!#REF!</definedName>
    <definedName name="_____DAT1" localSheetId="1">#REF!</definedName>
    <definedName name="_____DAT1" localSheetId="10">#REF!</definedName>
    <definedName name="_____DAT1" localSheetId="11">#REF!</definedName>
    <definedName name="_____DAT1" localSheetId="12">#REF!</definedName>
    <definedName name="_____DAT1" localSheetId="13">#REF!</definedName>
    <definedName name="_____DAT1" localSheetId="14">#REF!</definedName>
    <definedName name="_____DAT1" localSheetId="15">#REF!</definedName>
    <definedName name="_____DAT1" localSheetId="16">#REF!</definedName>
    <definedName name="_____DAT1" localSheetId="17">#REF!</definedName>
    <definedName name="_____DAT1" localSheetId="18">#REF!</definedName>
    <definedName name="_____DAT1" localSheetId="19">#REF!</definedName>
    <definedName name="_____DAT1" localSheetId="2">#REF!</definedName>
    <definedName name="_____DAT1" localSheetId="20">#REF!</definedName>
    <definedName name="_____DAT1" localSheetId="21">#REF!</definedName>
    <definedName name="_____DAT1" localSheetId="22">#REF!</definedName>
    <definedName name="_____DAT1" localSheetId="23">#REF!</definedName>
    <definedName name="_____DAT1" localSheetId="24">#REF!</definedName>
    <definedName name="_____DAT1" localSheetId="3">#REF!</definedName>
    <definedName name="_____DAT1" localSheetId="4">#REF!</definedName>
    <definedName name="_____DAT1" localSheetId="5">#REF!</definedName>
    <definedName name="_____DAT1" localSheetId="6">#REF!</definedName>
    <definedName name="_____DAT1" localSheetId="7">#REF!</definedName>
    <definedName name="_____DAT1" localSheetId="8">#REF!</definedName>
    <definedName name="_____DAT1" localSheetId="9">#REF!</definedName>
    <definedName name="_____DAT1">#REF!</definedName>
    <definedName name="_____DAT10" localSheetId="1">#REF!</definedName>
    <definedName name="_____DAT10" localSheetId="10">#REF!</definedName>
    <definedName name="_____DAT10" localSheetId="11">#REF!</definedName>
    <definedName name="_____DAT10" localSheetId="12">#REF!</definedName>
    <definedName name="_____DAT10" localSheetId="13">#REF!</definedName>
    <definedName name="_____DAT10" localSheetId="14">#REF!</definedName>
    <definedName name="_____DAT10" localSheetId="15">#REF!</definedName>
    <definedName name="_____DAT10" localSheetId="16">#REF!</definedName>
    <definedName name="_____DAT10" localSheetId="17">#REF!</definedName>
    <definedName name="_____DAT10" localSheetId="18">#REF!</definedName>
    <definedName name="_____DAT10" localSheetId="19">#REF!</definedName>
    <definedName name="_____DAT10" localSheetId="2">#REF!</definedName>
    <definedName name="_____DAT10" localSheetId="20">#REF!</definedName>
    <definedName name="_____DAT10" localSheetId="21">#REF!</definedName>
    <definedName name="_____DAT10" localSheetId="22">#REF!</definedName>
    <definedName name="_____DAT10" localSheetId="23">#REF!</definedName>
    <definedName name="_____DAT10" localSheetId="24">#REF!</definedName>
    <definedName name="_____DAT10" localSheetId="3">#REF!</definedName>
    <definedName name="_____DAT10" localSheetId="4">#REF!</definedName>
    <definedName name="_____DAT10" localSheetId="5">#REF!</definedName>
    <definedName name="_____DAT10" localSheetId="6">#REF!</definedName>
    <definedName name="_____DAT10" localSheetId="7">#REF!</definedName>
    <definedName name="_____DAT10" localSheetId="8">#REF!</definedName>
    <definedName name="_____DAT10" localSheetId="9">#REF!</definedName>
    <definedName name="_____DAT10">#REF!</definedName>
    <definedName name="_____DAT11" localSheetId="1">#REF!</definedName>
    <definedName name="_____DAT11" localSheetId="10">#REF!</definedName>
    <definedName name="_____DAT11" localSheetId="11">#REF!</definedName>
    <definedName name="_____DAT11" localSheetId="12">#REF!</definedName>
    <definedName name="_____DAT11" localSheetId="13">#REF!</definedName>
    <definedName name="_____DAT11" localSheetId="14">#REF!</definedName>
    <definedName name="_____DAT11" localSheetId="15">#REF!</definedName>
    <definedName name="_____DAT11" localSheetId="16">#REF!</definedName>
    <definedName name="_____DAT11" localSheetId="17">#REF!</definedName>
    <definedName name="_____DAT11" localSheetId="18">#REF!</definedName>
    <definedName name="_____DAT11" localSheetId="19">#REF!</definedName>
    <definedName name="_____DAT11" localSheetId="2">#REF!</definedName>
    <definedName name="_____DAT11" localSheetId="20">#REF!</definedName>
    <definedName name="_____DAT11" localSheetId="21">#REF!</definedName>
    <definedName name="_____DAT11" localSheetId="22">#REF!</definedName>
    <definedName name="_____DAT11" localSheetId="23">#REF!</definedName>
    <definedName name="_____DAT11" localSheetId="24">#REF!</definedName>
    <definedName name="_____DAT11" localSheetId="3">#REF!</definedName>
    <definedName name="_____DAT11" localSheetId="4">#REF!</definedName>
    <definedName name="_____DAT11" localSheetId="5">#REF!</definedName>
    <definedName name="_____DAT11" localSheetId="6">#REF!</definedName>
    <definedName name="_____DAT11" localSheetId="7">#REF!</definedName>
    <definedName name="_____DAT11" localSheetId="8">#REF!</definedName>
    <definedName name="_____DAT11" localSheetId="9">#REF!</definedName>
    <definedName name="_____DAT11">#REF!</definedName>
    <definedName name="_____DAT12" localSheetId="1">#REF!</definedName>
    <definedName name="_____DAT12" localSheetId="10">#REF!</definedName>
    <definedName name="_____DAT12" localSheetId="11">#REF!</definedName>
    <definedName name="_____DAT12" localSheetId="12">#REF!</definedName>
    <definedName name="_____DAT12" localSheetId="13">#REF!</definedName>
    <definedName name="_____DAT12" localSheetId="14">#REF!</definedName>
    <definedName name="_____DAT12" localSheetId="15">#REF!</definedName>
    <definedName name="_____DAT12" localSheetId="16">#REF!</definedName>
    <definedName name="_____DAT12" localSheetId="17">#REF!</definedName>
    <definedName name="_____DAT12" localSheetId="18">#REF!</definedName>
    <definedName name="_____DAT12" localSheetId="19">#REF!</definedName>
    <definedName name="_____DAT12" localSheetId="2">#REF!</definedName>
    <definedName name="_____DAT12" localSheetId="20">#REF!</definedName>
    <definedName name="_____DAT12" localSheetId="21">#REF!</definedName>
    <definedName name="_____DAT12" localSheetId="22">#REF!</definedName>
    <definedName name="_____DAT12" localSheetId="23">#REF!</definedName>
    <definedName name="_____DAT12" localSheetId="24">#REF!</definedName>
    <definedName name="_____DAT12" localSheetId="3">#REF!</definedName>
    <definedName name="_____DAT12" localSheetId="4">#REF!</definedName>
    <definedName name="_____DAT12" localSheetId="5">#REF!</definedName>
    <definedName name="_____DAT12" localSheetId="6">#REF!</definedName>
    <definedName name="_____DAT12" localSheetId="7">#REF!</definedName>
    <definedName name="_____DAT12" localSheetId="8">#REF!</definedName>
    <definedName name="_____DAT12" localSheetId="9">#REF!</definedName>
    <definedName name="_____DAT12">#REF!</definedName>
    <definedName name="_____DAT2" localSheetId="1">#REF!</definedName>
    <definedName name="_____DAT2" localSheetId="10">#REF!</definedName>
    <definedName name="_____DAT2" localSheetId="11">#REF!</definedName>
    <definedName name="_____DAT2" localSheetId="12">#REF!</definedName>
    <definedName name="_____DAT2" localSheetId="13">#REF!</definedName>
    <definedName name="_____DAT2" localSheetId="14">#REF!</definedName>
    <definedName name="_____DAT2" localSheetId="15">#REF!</definedName>
    <definedName name="_____DAT2" localSheetId="16">#REF!</definedName>
    <definedName name="_____DAT2" localSheetId="17">#REF!</definedName>
    <definedName name="_____DAT2" localSheetId="18">#REF!</definedName>
    <definedName name="_____DAT2" localSheetId="19">#REF!</definedName>
    <definedName name="_____DAT2" localSheetId="2">#REF!</definedName>
    <definedName name="_____DAT2" localSheetId="20">#REF!</definedName>
    <definedName name="_____DAT2" localSheetId="21">#REF!</definedName>
    <definedName name="_____DAT2" localSheetId="22">#REF!</definedName>
    <definedName name="_____DAT2" localSheetId="23">#REF!</definedName>
    <definedName name="_____DAT2" localSheetId="24">#REF!</definedName>
    <definedName name="_____DAT2" localSheetId="3">#REF!</definedName>
    <definedName name="_____DAT2" localSheetId="4">#REF!</definedName>
    <definedName name="_____DAT2" localSheetId="5">#REF!</definedName>
    <definedName name="_____DAT2" localSheetId="6">#REF!</definedName>
    <definedName name="_____DAT2" localSheetId="7">#REF!</definedName>
    <definedName name="_____DAT2" localSheetId="8">#REF!</definedName>
    <definedName name="_____DAT2" localSheetId="9">#REF!</definedName>
    <definedName name="_____DAT2">#REF!</definedName>
    <definedName name="_____DAT3" localSheetId="1">#REF!</definedName>
    <definedName name="_____DAT3" localSheetId="10">#REF!</definedName>
    <definedName name="_____DAT3" localSheetId="11">#REF!</definedName>
    <definedName name="_____DAT3" localSheetId="12">#REF!</definedName>
    <definedName name="_____DAT3" localSheetId="13">#REF!</definedName>
    <definedName name="_____DAT3" localSheetId="14">#REF!</definedName>
    <definedName name="_____DAT3" localSheetId="15">#REF!</definedName>
    <definedName name="_____DAT3" localSheetId="16">#REF!</definedName>
    <definedName name="_____DAT3" localSheetId="17">#REF!</definedName>
    <definedName name="_____DAT3" localSheetId="18">#REF!</definedName>
    <definedName name="_____DAT3" localSheetId="19">#REF!</definedName>
    <definedName name="_____DAT3" localSheetId="2">#REF!</definedName>
    <definedName name="_____DAT3" localSheetId="20">#REF!</definedName>
    <definedName name="_____DAT3" localSheetId="21">#REF!</definedName>
    <definedName name="_____DAT3" localSheetId="22">#REF!</definedName>
    <definedName name="_____DAT3" localSheetId="23">#REF!</definedName>
    <definedName name="_____DAT3" localSheetId="24">#REF!</definedName>
    <definedName name="_____DAT3" localSheetId="3">#REF!</definedName>
    <definedName name="_____DAT3" localSheetId="4">#REF!</definedName>
    <definedName name="_____DAT3" localSheetId="5">#REF!</definedName>
    <definedName name="_____DAT3" localSheetId="6">#REF!</definedName>
    <definedName name="_____DAT3" localSheetId="7">#REF!</definedName>
    <definedName name="_____DAT3" localSheetId="8">#REF!</definedName>
    <definedName name="_____DAT3" localSheetId="9">#REF!</definedName>
    <definedName name="_____DAT3">#REF!</definedName>
    <definedName name="_____DAT4" localSheetId="1">#REF!</definedName>
    <definedName name="_____DAT4" localSheetId="10">#REF!</definedName>
    <definedName name="_____DAT4" localSheetId="11">#REF!</definedName>
    <definedName name="_____DAT4" localSheetId="12">#REF!</definedName>
    <definedName name="_____DAT4" localSheetId="13">#REF!</definedName>
    <definedName name="_____DAT4" localSheetId="14">#REF!</definedName>
    <definedName name="_____DAT4" localSheetId="15">#REF!</definedName>
    <definedName name="_____DAT4" localSheetId="16">#REF!</definedName>
    <definedName name="_____DAT4" localSheetId="17">#REF!</definedName>
    <definedName name="_____DAT4" localSheetId="18">#REF!</definedName>
    <definedName name="_____DAT4" localSheetId="19">#REF!</definedName>
    <definedName name="_____DAT4" localSheetId="2">#REF!</definedName>
    <definedName name="_____DAT4" localSheetId="20">#REF!</definedName>
    <definedName name="_____DAT4" localSheetId="21">#REF!</definedName>
    <definedName name="_____DAT4" localSheetId="22">#REF!</definedName>
    <definedName name="_____DAT4" localSheetId="23">#REF!</definedName>
    <definedName name="_____DAT4" localSheetId="24">#REF!</definedName>
    <definedName name="_____DAT4" localSheetId="3">#REF!</definedName>
    <definedName name="_____DAT4" localSheetId="4">#REF!</definedName>
    <definedName name="_____DAT4" localSheetId="5">#REF!</definedName>
    <definedName name="_____DAT4" localSheetId="6">#REF!</definedName>
    <definedName name="_____DAT4" localSheetId="7">#REF!</definedName>
    <definedName name="_____DAT4" localSheetId="8">#REF!</definedName>
    <definedName name="_____DAT4" localSheetId="9">#REF!</definedName>
    <definedName name="_____DAT4">#REF!</definedName>
    <definedName name="_____DAT5" localSheetId="1">#REF!</definedName>
    <definedName name="_____DAT5" localSheetId="10">#REF!</definedName>
    <definedName name="_____DAT5" localSheetId="11">#REF!</definedName>
    <definedName name="_____DAT5" localSheetId="12">#REF!</definedName>
    <definedName name="_____DAT5" localSheetId="13">#REF!</definedName>
    <definedName name="_____DAT5" localSheetId="14">#REF!</definedName>
    <definedName name="_____DAT5" localSheetId="15">#REF!</definedName>
    <definedName name="_____DAT5" localSheetId="16">#REF!</definedName>
    <definedName name="_____DAT5" localSheetId="17">#REF!</definedName>
    <definedName name="_____DAT5" localSheetId="18">#REF!</definedName>
    <definedName name="_____DAT5" localSheetId="19">#REF!</definedName>
    <definedName name="_____DAT5" localSheetId="2">#REF!</definedName>
    <definedName name="_____DAT5" localSheetId="20">#REF!</definedName>
    <definedName name="_____DAT5" localSheetId="21">#REF!</definedName>
    <definedName name="_____DAT5" localSheetId="22">#REF!</definedName>
    <definedName name="_____DAT5" localSheetId="23">#REF!</definedName>
    <definedName name="_____DAT5" localSheetId="24">#REF!</definedName>
    <definedName name="_____DAT5" localSheetId="3">#REF!</definedName>
    <definedName name="_____DAT5" localSheetId="4">#REF!</definedName>
    <definedName name="_____DAT5" localSheetId="5">#REF!</definedName>
    <definedName name="_____DAT5" localSheetId="6">#REF!</definedName>
    <definedName name="_____DAT5" localSheetId="7">#REF!</definedName>
    <definedName name="_____DAT5" localSheetId="8">#REF!</definedName>
    <definedName name="_____DAT5" localSheetId="9">#REF!</definedName>
    <definedName name="_____DAT5">#REF!</definedName>
    <definedName name="_____DAT6" localSheetId="1">#REF!</definedName>
    <definedName name="_____DAT6" localSheetId="10">#REF!</definedName>
    <definedName name="_____DAT6" localSheetId="11">#REF!</definedName>
    <definedName name="_____DAT6" localSheetId="12">#REF!</definedName>
    <definedName name="_____DAT6" localSheetId="13">#REF!</definedName>
    <definedName name="_____DAT6" localSheetId="14">#REF!</definedName>
    <definedName name="_____DAT6" localSheetId="15">#REF!</definedName>
    <definedName name="_____DAT6" localSheetId="16">#REF!</definedName>
    <definedName name="_____DAT6" localSheetId="17">#REF!</definedName>
    <definedName name="_____DAT6" localSheetId="18">#REF!</definedName>
    <definedName name="_____DAT6" localSheetId="19">#REF!</definedName>
    <definedName name="_____DAT6" localSheetId="2">#REF!</definedName>
    <definedName name="_____DAT6" localSheetId="20">#REF!</definedName>
    <definedName name="_____DAT6" localSheetId="21">#REF!</definedName>
    <definedName name="_____DAT6" localSheetId="22">#REF!</definedName>
    <definedName name="_____DAT6" localSheetId="23">#REF!</definedName>
    <definedName name="_____DAT6" localSheetId="24">#REF!</definedName>
    <definedName name="_____DAT6" localSheetId="3">#REF!</definedName>
    <definedName name="_____DAT6" localSheetId="4">#REF!</definedName>
    <definedName name="_____DAT6" localSheetId="5">#REF!</definedName>
    <definedName name="_____DAT6" localSheetId="6">#REF!</definedName>
    <definedName name="_____DAT6" localSheetId="7">#REF!</definedName>
    <definedName name="_____DAT6" localSheetId="8">#REF!</definedName>
    <definedName name="_____DAT6" localSheetId="9">#REF!</definedName>
    <definedName name="_____DAT6">#REF!</definedName>
    <definedName name="_____DAT7" localSheetId="1">#REF!</definedName>
    <definedName name="_____DAT7" localSheetId="10">#REF!</definedName>
    <definedName name="_____DAT7" localSheetId="11">#REF!</definedName>
    <definedName name="_____DAT7" localSheetId="12">#REF!</definedName>
    <definedName name="_____DAT7" localSheetId="13">#REF!</definedName>
    <definedName name="_____DAT7" localSheetId="14">#REF!</definedName>
    <definedName name="_____DAT7" localSheetId="15">#REF!</definedName>
    <definedName name="_____DAT7" localSheetId="16">#REF!</definedName>
    <definedName name="_____DAT7" localSheetId="17">#REF!</definedName>
    <definedName name="_____DAT7" localSheetId="18">#REF!</definedName>
    <definedName name="_____DAT7" localSheetId="19">#REF!</definedName>
    <definedName name="_____DAT7" localSheetId="2">#REF!</definedName>
    <definedName name="_____DAT7" localSheetId="20">#REF!</definedName>
    <definedName name="_____DAT7" localSheetId="21">#REF!</definedName>
    <definedName name="_____DAT7" localSheetId="22">#REF!</definedName>
    <definedName name="_____DAT7" localSheetId="23">#REF!</definedName>
    <definedName name="_____DAT7" localSheetId="24">#REF!</definedName>
    <definedName name="_____DAT7" localSheetId="3">#REF!</definedName>
    <definedName name="_____DAT7" localSheetId="4">#REF!</definedName>
    <definedName name="_____DAT7" localSheetId="5">#REF!</definedName>
    <definedName name="_____DAT7" localSheetId="6">#REF!</definedName>
    <definedName name="_____DAT7" localSheetId="7">#REF!</definedName>
    <definedName name="_____DAT7" localSheetId="8">#REF!</definedName>
    <definedName name="_____DAT7" localSheetId="9">#REF!</definedName>
    <definedName name="_____DAT7">#REF!</definedName>
    <definedName name="_____DAT8" localSheetId="1">#REF!</definedName>
    <definedName name="_____DAT8" localSheetId="10">#REF!</definedName>
    <definedName name="_____DAT8" localSheetId="11">#REF!</definedName>
    <definedName name="_____DAT8" localSheetId="12">#REF!</definedName>
    <definedName name="_____DAT8" localSheetId="13">#REF!</definedName>
    <definedName name="_____DAT8" localSheetId="14">#REF!</definedName>
    <definedName name="_____DAT8" localSheetId="15">#REF!</definedName>
    <definedName name="_____DAT8" localSheetId="16">#REF!</definedName>
    <definedName name="_____DAT8" localSheetId="17">#REF!</definedName>
    <definedName name="_____DAT8" localSheetId="18">#REF!</definedName>
    <definedName name="_____DAT8" localSheetId="19">#REF!</definedName>
    <definedName name="_____DAT8" localSheetId="2">#REF!</definedName>
    <definedName name="_____DAT8" localSheetId="20">#REF!</definedName>
    <definedName name="_____DAT8" localSheetId="21">#REF!</definedName>
    <definedName name="_____DAT8" localSheetId="22">#REF!</definedName>
    <definedName name="_____DAT8" localSheetId="23">#REF!</definedName>
    <definedName name="_____DAT8" localSheetId="24">#REF!</definedName>
    <definedName name="_____DAT8" localSheetId="3">#REF!</definedName>
    <definedName name="_____DAT8" localSheetId="4">#REF!</definedName>
    <definedName name="_____DAT8" localSheetId="5">#REF!</definedName>
    <definedName name="_____DAT8" localSheetId="6">#REF!</definedName>
    <definedName name="_____DAT8" localSheetId="7">#REF!</definedName>
    <definedName name="_____DAT8" localSheetId="8">#REF!</definedName>
    <definedName name="_____DAT8" localSheetId="9">#REF!</definedName>
    <definedName name="_____DAT8">#REF!</definedName>
    <definedName name="_____DAT9" localSheetId="1">#REF!</definedName>
    <definedName name="_____DAT9" localSheetId="10">#REF!</definedName>
    <definedName name="_____DAT9" localSheetId="11">#REF!</definedName>
    <definedName name="_____DAT9" localSheetId="12">#REF!</definedName>
    <definedName name="_____DAT9" localSheetId="13">#REF!</definedName>
    <definedName name="_____DAT9" localSheetId="14">#REF!</definedName>
    <definedName name="_____DAT9" localSheetId="15">#REF!</definedName>
    <definedName name="_____DAT9" localSheetId="16">#REF!</definedName>
    <definedName name="_____DAT9" localSheetId="17">#REF!</definedName>
    <definedName name="_____DAT9" localSheetId="18">#REF!</definedName>
    <definedName name="_____DAT9" localSheetId="19">#REF!</definedName>
    <definedName name="_____DAT9" localSheetId="2">#REF!</definedName>
    <definedName name="_____DAT9" localSheetId="20">#REF!</definedName>
    <definedName name="_____DAT9" localSheetId="21">#REF!</definedName>
    <definedName name="_____DAT9" localSheetId="22">#REF!</definedName>
    <definedName name="_____DAT9" localSheetId="23">#REF!</definedName>
    <definedName name="_____DAT9" localSheetId="24">#REF!</definedName>
    <definedName name="_____DAT9" localSheetId="3">#REF!</definedName>
    <definedName name="_____DAT9" localSheetId="4">#REF!</definedName>
    <definedName name="_____DAT9" localSheetId="5">#REF!</definedName>
    <definedName name="_____DAT9" localSheetId="6">#REF!</definedName>
    <definedName name="_____DAT9" localSheetId="7">#REF!</definedName>
    <definedName name="_____DAT9" localSheetId="8">#REF!</definedName>
    <definedName name="_____DAT9" localSheetId="9">#REF!</definedName>
    <definedName name="_____DAT9">#REF!</definedName>
    <definedName name="_____f66000" localSheetId="1">'[1]SE R Neolux'!#REF!</definedName>
    <definedName name="_____f66000" localSheetId="10">'[1]SE R Neolux'!#REF!</definedName>
    <definedName name="_____f66000" localSheetId="11">'[1]SE R Neolux'!#REF!</definedName>
    <definedName name="_____f66000" localSheetId="12">'[1]SE R Neolux'!#REF!</definedName>
    <definedName name="_____f66000" localSheetId="13">'[1]SE R Neolux'!#REF!</definedName>
    <definedName name="_____f66000" localSheetId="14">'[1]SE R Neolux'!#REF!</definedName>
    <definedName name="_____f66000" localSheetId="15">'[1]SE R Neolux'!#REF!</definedName>
    <definedName name="_____f66000" localSheetId="16">'[1]SE R Neolux'!#REF!</definedName>
    <definedName name="_____f66000" localSheetId="17">'[1]SE R Neolux'!#REF!</definedName>
    <definedName name="_____f66000" localSheetId="18">'[1]SE R Neolux'!#REF!</definedName>
    <definedName name="_____f66000" localSheetId="19">'[1]SE R Neolux'!#REF!</definedName>
    <definedName name="_____f66000" localSheetId="2">'[1]SE R Neolux'!#REF!</definedName>
    <definedName name="_____f66000" localSheetId="20">'[1]SE R Neolux'!#REF!</definedName>
    <definedName name="_____f66000" localSheetId="21">'[1]SE R Neolux'!#REF!</definedName>
    <definedName name="_____f66000" localSheetId="22">'[1]SE R Neolux'!#REF!</definedName>
    <definedName name="_____f66000" localSheetId="23">'[1]SE R Neolux'!#REF!</definedName>
    <definedName name="_____f66000" localSheetId="24">'[1]SE R Neolux'!#REF!</definedName>
    <definedName name="_____f66000" localSheetId="3">'[1]SE R Neolux'!#REF!</definedName>
    <definedName name="_____f66000" localSheetId="4">'[1]SE R Neolux'!#REF!</definedName>
    <definedName name="_____f66000" localSheetId="5">'[1]SE R Neolux'!#REF!</definedName>
    <definedName name="_____f66000" localSheetId="6">'[1]SE R Neolux'!#REF!</definedName>
    <definedName name="_____f66000" localSheetId="7">'[1]SE R Neolux'!#REF!</definedName>
    <definedName name="_____f66000" localSheetId="8">'[1]SE R Neolux'!#REF!</definedName>
    <definedName name="_____f66000" localSheetId="9">'[1]SE R Neolux'!#REF!</definedName>
    <definedName name="_____f66000">'[1]SE R Neolux'!#REF!</definedName>
    <definedName name="____DAT1" localSheetId="1">#REF!</definedName>
    <definedName name="____DAT1" localSheetId="10">#REF!</definedName>
    <definedName name="____DAT1" localSheetId="11">#REF!</definedName>
    <definedName name="____DAT1" localSheetId="12">#REF!</definedName>
    <definedName name="____DAT1" localSheetId="13">#REF!</definedName>
    <definedName name="____DAT1" localSheetId="14">#REF!</definedName>
    <definedName name="____DAT1" localSheetId="15">#REF!</definedName>
    <definedName name="____DAT1" localSheetId="16">#REF!</definedName>
    <definedName name="____DAT1" localSheetId="17">#REF!</definedName>
    <definedName name="____DAT1" localSheetId="18">#REF!</definedName>
    <definedName name="____DAT1" localSheetId="19">#REF!</definedName>
    <definedName name="____DAT1" localSheetId="2">#REF!</definedName>
    <definedName name="____DAT1" localSheetId="20">#REF!</definedName>
    <definedName name="____DAT1" localSheetId="21">#REF!</definedName>
    <definedName name="____DAT1" localSheetId="22">#REF!</definedName>
    <definedName name="____DAT1" localSheetId="23">#REF!</definedName>
    <definedName name="____DAT1" localSheetId="24">#REF!</definedName>
    <definedName name="____DAT1" localSheetId="3">#REF!</definedName>
    <definedName name="____DAT1" localSheetId="4">#REF!</definedName>
    <definedName name="____DAT1" localSheetId="5">#REF!</definedName>
    <definedName name="____DAT1" localSheetId="6">#REF!</definedName>
    <definedName name="____DAT1" localSheetId="7">#REF!</definedName>
    <definedName name="____DAT1" localSheetId="8">#REF!</definedName>
    <definedName name="____DAT1" localSheetId="9">#REF!</definedName>
    <definedName name="____DAT1">#REF!</definedName>
    <definedName name="____DAT10" localSheetId="1">#REF!</definedName>
    <definedName name="____DAT10" localSheetId="10">#REF!</definedName>
    <definedName name="____DAT10" localSheetId="11">#REF!</definedName>
    <definedName name="____DAT10" localSheetId="12">#REF!</definedName>
    <definedName name="____DAT10" localSheetId="13">#REF!</definedName>
    <definedName name="____DAT10" localSheetId="14">#REF!</definedName>
    <definedName name="____DAT10" localSheetId="15">#REF!</definedName>
    <definedName name="____DAT10" localSheetId="16">#REF!</definedName>
    <definedName name="____DAT10" localSheetId="17">#REF!</definedName>
    <definedName name="____DAT10" localSheetId="18">#REF!</definedName>
    <definedName name="____DAT10" localSheetId="19">#REF!</definedName>
    <definedName name="____DAT10" localSheetId="2">#REF!</definedName>
    <definedName name="____DAT10" localSheetId="20">#REF!</definedName>
    <definedName name="____DAT10" localSheetId="21">#REF!</definedName>
    <definedName name="____DAT10" localSheetId="22">#REF!</definedName>
    <definedName name="____DAT10" localSheetId="23">#REF!</definedName>
    <definedName name="____DAT10" localSheetId="24">#REF!</definedName>
    <definedName name="____DAT10" localSheetId="3">#REF!</definedName>
    <definedName name="____DAT10" localSheetId="4">#REF!</definedName>
    <definedName name="____DAT10" localSheetId="5">#REF!</definedName>
    <definedName name="____DAT10" localSheetId="6">#REF!</definedName>
    <definedName name="____DAT10" localSheetId="7">#REF!</definedName>
    <definedName name="____DAT10" localSheetId="8">#REF!</definedName>
    <definedName name="____DAT10" localSheetId="9">#REF!</definedName>
    <definedName name="____DAT10">#REF!</definedName>
    <definedName name="____DAT11" localSheetId="1">#REF!</definedName>
    <definedName name="____DAT11" localSheetId="10">#REF!</definedName>
    <definedName name="____DAT11" localSheetId="11">#REF!</definedName>
    <definedName name="____DAT11" localSheetId="12">#REF!</definedName>
    <definedName name="____DAT11" localSheetId="13">#REF!</definedName>
    <definedName name="____DAT11" localSheetId="14">#REF!</definedName>
    <definedName name="____DAT11" localSheetId="15">#REF!</definedName>
    <definedName name="____DAT11" localSheetId="16">#REF!</definedName>
    <definedName name="____DAT11" localSheetId="17">#REF!</definedName>
    <definedName name="____DAT11" localSheetId="18">#REF!</definedName>
    <definedName name="____DAT11" localSheetId="19">#REF!</definedName>
    <definedName name="____DAT11" localSheetId="2">#REF!</definedName>
    <definedName name="____DAT11" localSheetId="20">#REF!</definedName>
    <definedName name="____DAT11" localSheetId="21">#REF!</definedName>
    <definedName name="____DAT11" localSheetId="22">#REF!</definedName>
    <definedName name="____DAT11" localSheetId="23">#REF!</definedName>
    <definedName name="____DAT11" localSheetId="24">#REF!</definedName>
    <definedName name="____DAT11" localSheetId="3">#REF!</definedName>
    <definedName name="____DAT11" localSheetId="4">#REF!</definedName>
    <definedName name="____DAT11" localSheetId="5">#REF!</definedName>
    <definedName name="____DAT11" localSheetId="6">#REF!</definedName>
    <definedName name="____DAT11" localSheetId="7">#REF!</definedName>
    <definedName name="____DAT11" localSheetId="8">#REF!</definedName>
    <definedName name="____DAT11" localSheetId="9">#REF!</definedName>
    <definedName name="____DAT11">#REF!</definedName>
    <definedName name="____DAT12" localSheetId="1">#REF!</definedName>
    <definedName name="____DAT12" localSheetId="10">#REF!</definedName>
    <definedName name="____DAT12" localSheetId="11">#REF!</definedName>
    <definedName name="____DAT12" localSheetId="12">#REF!</definedName>
    <definedName name="____DAT12" localSheetId="13">#REF!</definedName>
    <definedName name="____DAT12" localSheetId="14">#REF!</definedName>
    <definedName name="____DAT12" localSheetId="15">#REF!</definedName>
    <definedName name="____DAT12" localSheetId="16">#REF!</definedName>
    <definedName name="____DAT12" localSheetId="17">#REF!</definedName>
    <definedName name="____DAT12" localSheetId="18">#REF!</definedName>
    <definedName name="____DAT12" localSheetId="19">#REF!</definedName>
    <definedName name="____DAT12" localSheetId="2">#REF!</definedName>
    <definedName name="____DAT12" localSheetId="20">#REF!</definedName>
    <definedName name="____DAT12" localSheetId="21">#REF!</definedName>
    <definedName name="____DAT12" localSheetId="22">#REF!</definedName>
    <definedName name="____DAT12" localSheetId="23">#REF!</definedName>
    <definedName name="____DAT12" localSheetId="24">#REF!</definedName>
    <definedName name="____DAT12" localSheetId="3">#REF!</definedName>
    <definedName name="____DAT12" localSheetId="4">#REF!</definedName>
    <definedName name="____DAT12" localSheetId="5">#REF!</definedName>
    <definedName name="____DAT12" localSheetId="6">#REF!</definedName>
    <definedName name="____DAT12" localSheetId="7">#REF!</definedName>
    <definedName name="____DAT12" localSheetId="8">#REF!</definedName>
    <definedName name="____DAT12" localSheetId="9">#REF!</definedName>
    <definedName name="____DAT12">#REF!</definedName>
    <definedName name="____DAT2" localSheetId="1">#REF!</definedName>
    <definedName name="____DAT2" localSheetId="10">#REF!</definedName>
    <definedName name="____DAT2" localSheetId="11">#REF!</definedName>
    <definedName name="____DAT2" localSheetId="12">#REF!</definedName>
    <definedName name="____DAT2" localSheetId="13">#REF!</definedName>
    <definedName name="____DAT2" localSheetId="14">#REF!</definedName>
    <definedName name="____DAT2" localSheetId="15">#REF!</definedName>
    <definedName name="____DAT2" localSheetId="16">#REF!</definedName>
    <definedName name="____DAT2" localSheetId="17">#REF!</definedName>
    <definedName name="____DAT2" localSheetId="18">#REF!</definedName>
    <definedName name="____DAT2" localSheetId="19">#REF!</definedName>
    <definedName name="____DAT2" localSheetId="2">#REF!</definedName>
    <definedName name="____DAT2" localSheetId="20">#REF!</definedName>
    <definedName name="____DAT2" localSheetId="21">#REF!</definedName>
    <definedName name="____DAT2" localSheetId="22">#REF!</definedName>
    <definedName name="____DAT2" localSheetId="23">#REF!</definedName>
    <definedName name="____DAT2" localSheetId="24">#REF!</definedName>
    <definedName name="____DAT2" localSheetId="3">#REF!</definedName>
    <definedName name="____DAT2" localSheetId="4">#REF!</definedName>
    <definedName name="____DAT2" localSheetId="5">#REF!</definedName>
    <definedName name="____DAT2" localSheetId="6">#REF!</definedName>
    <definedName name="____DAT2" localSheetId="7">#REF!</definedName>
    <definedName name="____DAT2" localSheetId="8">#REF!</definedName>
    <definedName name="____DAT2" localSheetId="9">#REF!</definedName>
    <definedName name="____DAT2">#REF!</definedName>
    <definedName name="____DAT3" localSheetId="1">#REF!</definedName>
    <definedName name="____DAT3" localSheetId="10">#REF!</definedName>
    <definedName name="____DAT3" localSheetId="11">#REF!</definedName>
    <definedName name="____DAT3" localSheetId="12">#REF!</definedName>
    <definedName name="____DAT3" localSheetId="13">#REF!</definedName>
    <definedName name="____DAT3" localSheetId="14">#REF!</definedName>
    <definedName name="____DAT3" localSheetId="15">#REF!</definedName>
    <definedName name="____DAT3" localSheetId="16">#REF!</definedName>
    <definedName name="____DAT3" localSheetId="17">#REF!</definedName>
    <definedName name="____DAT3" localSheetId="18">#REF!</definedName>
    <definedName name="____DAT3" localSheetId="19">#REF!</definedName>
    <definedName name="____DAT3" localSheetId="2">#REF!</definedName>
    <definedName name="____DAT3" localSheetId="20">#REF!</definedName>
    <definedName name="____DAT3" localSheetId="21">#REF!</definedName>
    <definedName name="____DAT3" localSheetId="22">#REF!</definedName>
    <definedName name="____DAT3" localSheetId="23">#REF!</definedName>
    <definedName name="____DAT3" localSheetId="24">#REF!</definedName>
    <definedName name="____DAT3" localSheetId="3">#REF!</definedName>
    <definedName name="____DAT3" localSheetId="4">#REF!</definedName>
    <definedName name="____DAT3" localSheetId="5">#REF!</definedName>
    <definedName name="____DAT3" localSheetId="6">#REF!</definedName>
    <definedName name="____DAT3" localSheetId="7">#REF!</definedName>
    <definedName name="____DAT3" localSheetId="8">#REF!</definedName>
    <definedName name="____DAT3" localSheetId="9">#REF!</definedName>
    <definedName name="____DAT3">#REF!</definedName>
    <definedName name="____DAT4" localSheetId="1">#REF!</definedName>
    <definedName name="____DAT4" localSheetId="10">#REF!</definedName>
    <definedName name="____DAT4" localSheetId="11">#REF!</definedName>
    <definedName name="____DAT4" localSheetId="12">#REF!</definedName>
    <definedName name="____DAT4" localSheetId="13">#REF!</definedName>
    <definedName name="____DAT4" localSheetId="14">#REF!</definedName>
    <definedName name="____DAT4" localSheetId="15">#REF!</definedName>
    <definedName name="____DAT4" localSheetId="16">#REF!</definedName>
    <definedName name="____DAT4" localSheetId="17">#REF!</definedName>
    <definedName name="____DAT4" localSheetId="18">#REF!</definedName>
    <definedName name="____DAT4" localSheetId="19">#REF!</definedName>
    <definedName name="____DAT4" localSheetId="2">#REF!</definedName>
    <definedName name="____DAT4" localSheetId="20">#REF!</definedName>
    <definedName name="____DAT4" localSheetId="21">#REF!</definedName>
    <definedName name="____DAT4" localSheetId="22">#REF!</definedName>
    <definedName name="____DAT4" localSheetId="23">#REF!</definedName>
    <definedName name="____DAT4" localSheetId="24">#REF!</definedName>
    <definedName name="____DAT4" localSheetId="3">#REF!</definedName>
    <definedName name="____DAT4" localSheetId="4">#REF!</definedName>
    <definedName name="____DAT4" localSheetId="5">#REF!</definedName>
    <definedName name="____DAT4" localSheetId="6">#REF!</definedName>
    <definedName name="____DAT4" localSheetId="7">#REF!</definedName>
    <definedName name="____DAT4" localSheetId="8">#REF!</definedName>
    <definedName name="____DAT4" localSheetId="9">#REF!</definedName>
    <definedName name="____DAT4">#REF!</definedName>
    <definedName name="____DAT5" localSheetId="1">#REF!</definedName>
    <definedName name="____DAT5" localSheetId="10">#REF!</definedName>
    <definedName name="____DAT5" localSheetId="11">#REF!</definedName>
    <definedName name="____DAT5" localSheetId="12">#REF!</definedName>
    <definedName name="____DAT5" localSheetId="13">#REF!</definedName>
    <definedName name="____DAT5" localSheetId="14">#REF!</definedName>
    <definedName name="____DAT5" localSheetId="15">#REF!</definedName>
    <definedName name="____DAT5" localSheetId="16">#REF!</definedName>
    <definedName name="____DAT5" localSheetId="17">#REF!</definedName>
    <definedName name="____DAT5" localSheetId="18">#REF!</definedName>
    <definedName name="____DAT5" localSheetId="19">#REF!</definedName>
    <definedName name="____DAT5" localSheetId="2">#REF!</definedName>
    <definedName name="____DAT5" localSheetId="20">#REF!</definedName>
    <definedName name="____DAT5" localSheetId="21">#REF!</definedName>
    <definedName name="____DAT5" localSheetId="22">#REF!</definedName>
    <definedName name="____DAT5" localSheetId="23">#REF!</definedName>
    <definedName name="____DAT5" localSheetId="24">#REF!</definedName>
    <definedName name="____DAT5" localSheetId="3">#REF!</definedName>
    <definedName name="____DAT5" localSheetId="4">#REF!</definedName>
    <definedName name="____DAT5" localSheetId="5">#REF!</definedName>
    <definedName name="____DAT5" localSheetId="6">#REF!</definedName>
    <definedName name="____DAT5" localSheetId="7">#REF!</definedName>
    <definedName name="____DAT5" localSheetId="8">#REF!</definedName>
    <definedName name="____DAT5" localSheetId="9">#REF!</definedName>
    <definedName name="____DAT5">#REF!</definedName>
    <definedName name="____DAT6" localSheetId="1">#REF!</definedName>
    <definedName name="____DAT6" localSheetId="10">#REF!</definedName>
    <definedName name="____DAT6" localSheetId="11">#REF!</definedName>
    <definedName name="____DAT6" localSheetId="12">#REF!</definedName>
    <definedName name="____DAT6" localSheetId="13">#REF!</definedName>
    <definedName name="____DAT6" localSheetId="14">#REF!</definedName>
    <definedName name="____DAT6" localSheetId="15">#REF!</definedName>
    <definedName name="____DAT6" localSheetId="16">#REF!</definedName>
    <definedName name="____DAT6" localSheetId="17">#REF!</definedName>
    <definedName name="____DAT6" localSheetId="18">#REF!</definedName>
    <definedName name="____DAT6" localSheetId="19">#REF!</definedName>
    <definedName name="____DAT6" localSheetId="2">#REF!</definedName>
    <definedName name="____DAT6" localSheetId="20">#REF!</definedName>
    <definedName name="____DAT6" localSheetId="21">#REF!</definedName>
    <definedName name="____DAT6" localSheetId="22">#REF!</definedName>
    <definedName name="____DAT6" localSheetId="23">#REF!</definedName>
    <definedName name="____DAT6" localSheetId="24">#REF!</definedName>
    <definedName name="____DAT6" localSheetId="3">#REF!</definedName>
    <definedName name="____DAT6" localSheetId="4">#REF!</definedName>
    <definedName name="____DAT6" localSheetId="5">#REF!</definedName>
    <definedName name="____DAT6" localSheetId="6">#REF!</definedName>
    <definedName name="____DAT6" localSheetId="7">#REF!</definedName>
    <definedName name="____DAT6" localSheetId="8">#REF!</definedName>
    <definedName name="____DAT6" localSheetId="9">#REF!</definedName>
    <definedName name="____DAT6">#REF!</definedName>
    <definedName name="____DAT7" localSheetId="1">#REF!</definedName>
    <definedName name="____DAT7" localSheetId="10">#REF!</definedName>
    <definedName name="____DAT7" localSheetId="11">#REF!</definedName>
    <definedName name="____DAT7" localSheetId="12">#REF!</definedName>
    <definedName name="____DAT7" localSheetId="13">#REF!</definedName>
    <definedName name="____DAT7" localSheetId="14">#REF!</definedName>
    <definedName name="____DAT7" localSheetId="15">#REF!</definedName>
    <definedName name="____DAT7" localSheetId="16">#REF!</definedName>
    <definedName name="____DAT7" localSheetId="17">#REF!</definedName>
    <definedName name="____DAT7" localSheetId="18">#REF!</definedName>
    <definedName name="____DAT7" localSheetId="19">#REF!</definedName>
    <definedName name="____DAT7" localSheetId="2">#REF!</definedName>
    <definedName name="____DAT7" localSheetId="20">#REF!</definedName>
    <definedName name="____DAT7" localSheetId="21">#REF!</definedName>
    <definedName name="____DAT7" localSheetId="22">#REF!</definedName>
    <definedName name="____DAT7" localSheetId="23">#REF!</definedName>
    <definedName name="____DAT7" localSheetId="24">#REF!</definedName>
    <definedName name="____DAT7" localSheetId="3">#REF!</definedName>
    <definedName name="____DAT7" localSheetId="4">#REF!</definedName>
    <definedName name="____DAT7" localSheetId="5">#REF!</definedName>
    <definedName name="____DAT7" localSheetId="6">#REF!</definedName>
    <definedName name="____DAT7" localSheetId="7">#REF!</definedName>
    <definedName name="____DAT7" localSheetId="8">#REF!</definedName>
    <definedName name="____DAT7" localSheetId="9">#REF!</definedName>
    <definedName name="____DAT7">#REF!</definedName>
    <definedName name="____DAT8" localSheetId="1">#REF!</definedName>
    <definedName name="____DAT8" localSheetId="10">#REF!</definedName>
    <definedName name="____DAT8" localSheetId="11">#REF!</definedName>
    <definedName name="____DAT8" localSheetId="12">#REF!</definedName>
    <definedName name="____DAT8" localSheetId="13">#REF!</definedName>
    <definedName name="____DAT8" localSheetId="14">#REF!</definedName>
    <definedName name="____DAT8" localSheetId="15">#REF!</definedName>
    <definedName name="____DAT8" localSheetId="16">#REF!</definedName>
    <definedName name="____DAT8" localSheetId="17">#REF!</definedName>
    <definedName name="____DAT8" localSheetId="18">#REF!</definedName>
    <definedName name="____DAT8" localSheetId="19">#REF!</definedName>
    <definedName name="____DAT8" localSheetId="2">#REF!</definedName>
    <definedName name="____DAT8" localSheetId="20">#REF!</definedName>
    <definedName name="____DAT8" localSheetId="21">#REF!</definedName>
    <definedName name="____DAT8" localSheetId="22">#REF!</definedName>
    <definedName name="____DAT8" localSheetId="23">#REF!</definedName>
    <definedName name="____DAT8" localSheetId="24">#REF!</definedName>
    <definedName name="____DAT8" localSheetId="3">#REF!</definedName>
    <definedName name="____DAT8" localSheetId="4">#REF!</definedName>
    <definedName name="____DAT8" localSheetId="5">#REF!</definedName>
    <definedName name="____DAT8" localSheetId="6">#REF!</definedName>
    <definedName name="____DAT8" localSheetId="7">#REF!</definedName>
    <definedName name="____DAT8" localSheetId="8">#REF!</definedName>
    <definedName name="____DAT8" localSheetId="9">#REF!</definedName>
    <definedName name="____DAT8">#REF!</definedName>
    <definedName name="____DAT9" localSheetId="1">#REF!</definedName>
    <definedName name="____DAT9" localSheetId="10">#REF!</definedName>
    <definedName name="____DAT9" localSheetId="11">#REF!</definedName>
    <definedName name="____DAT9" localSheetId="12">#REF!</definedName>
    <definedName name="____DAT9" localSheetId="13">#REF!</definedName>
    <definedName name="____DAT9" localSheetId="14">#REF!</definedName>
    <definedName name="____DAT9" localSheetId="15">#REF!</definedName>
    <definedName name="____DAT9" localSheetId="16">#REF!</definedName>
    <definedName name="____DAT9" localSheetId="17">#REF!</definedName>
    <definedName name="____DAT9" localSheetId="18">#REF!</definedName>
    <definedName name="____DAT9" localSheetId="19">#REF!</definedName>
    <definedName name="____DAT9" localSheetId="2">#REF!</definedName>
    <definedName name="____DAT9" localSheetId="20">#REF!</definedName>
    <definedName name="____DAT9" localSheetId="21">#REF!</definedName>
    <definedName name="____DAT9" localSheetId="22">#REF!</definedName>
    <definedName name="____DAT9" localSheetId="23">#REF!</definedName>
    <definedName name="____DAT9" localSheetId="24">#REF!</definedName>
    <definedName name="____DAT9" localSheetId="3">#REF!</definedName>
    <definedName name="____DAT9" localSheetId="4">#REF!</definedName>
    <definedName name="____DAT9" localSheetId="5">#REF!</definedName>
    <definedName name="____DAT9" localSheetId="6">#REF!</definedName>
    <definedName name="____DAT9" localSheetId="7">#REF!</definedName>
    <definedName name="____DAT9" localSheetId="8">#REF!</definedName>
    <definedName name="____DAT9" localSheetId="9">#REF!</definedName>
    <definedName name="____DAT9">#REF!</definedName>
    <definedName name="____f66000" localSheetId="1">'[1]SE R Neolux'!#REF!</definedName>
    <definedName name="____f66000" localSheetId="10">'[1]SE R Neolux'!#REF!</definedName>
    <definedName name="____f66000" localSheetId="11">'[1]SE R Neolux'!#REF!</definedName>
    <definedName name="____f66000" localSheetId="12">'[1]SE R Neolux'!#REF!</definedName>
    <definedName name="____f66000" localSheetId="13">'[1]SE R Neolux'!#REF!</definedName>
    <definedName name="____f66000" localSheetId="14">'[1]SE R Neolux'!#REF!</definedName>
    <definedName name="____f66000" localSheetId="15">'[1]SE R Neolux'!#REF!</definedName>
    <definedName name="____f66000" localSheetId="16">'[1]SE R Neolux'!#REF!</definedName>
    <definedName name="____f66000" localSheetId="17">'[1]SE R Neolux'!#REF!</definedName>
    <definedName name="____f66000" localSheetId="18">'[1]SE R Neolux'!#REF!</definedName>
    <definedName name="____f66000" localSheetId="19">'[1]SE R Neolux'!#REF!</definedName>
    <definedName name="____f66000" localSheetId="2">'[1]SE R Neolux'!#REF!</definedName>
    <definedName name="____f66000" localSheetId="20">'[1]SE R Neolux'!#REF!</definedName>
    <definedName name="____f66000" localSheetId="21">'[1]SE R Neolux'!#REF!</definedName>
    <definedName name="____f66000" localSheetId="22">'[1]SE R Neolux'!#REF!</definedName>
    <definedName name="____f66000" localSheetId="23">'[1]SE R Neolux'!#REF!</definedName>
    <definedName name="____f66000" localSheetId="24">'[1]SE R Neolux'!#REF!</definedName>
    <definedName name="____f66000" localSheetId="3">'[1]SE R Neolux'!#REF!</definedName>
    <definedName name="____f66000" localSheetId="4">'[1]SE R Neolux'!#REF!</definedName>
    <definedName name="____f66000" localSheetId="5">'[1]SE R Neolux'!#REF!</definedName>
    <definedName name="____f66000" localSheetId="6">'[1]SE R Neolux'!#REF!</definedName>
    <definedName name="____f66000" localSheetId="7">'[1]SE R Neolux'!#REF!</definedName>
    <definedName name="____f66000" localSheetId="8">'[1]SE R Neolux'!#REF!</definedName>
    <definedName name="____f66000" localSheetId="9">'[1]SE R Neolux'!#REF!</definedName>
    <definedName name="____f66000">'[1]SE R Neolux'!#REF!</definedName>
    <definedName name="___DAT1" localSheetId="1">#REF!</definedName>
    <definedName name="___DAT1" localSheetId="10">#REF!</definedName>
    <definedName name="___DAT1" localSheetId="11">#REF!</definedName>
    <definedName name="___DAT1" localSheetId="12">#REF!</definedName>
    <definedName name="___DAT1" localSheetId="13">#REF!</definedName>
    <definedName name="___DAT1" localSheetId="14">#REF!</definedName>
    <definedName name="___DAT1" localSheetId="15">#REF!</definedName>
    <definedName name="___DAT1" localSheetId="16">#REF!</definedName>
    <definedName name="___DAT1" localSheetId="17">#REF!</definedName>
    <definedName name="___DAT1" localSheetId="18">#REF!</definedName>
    <definedName name="___DAT1" localSheetId="19">#REF!</definedName>
    <definedName name="___DAT1" localSheetId="2">#REF!</definedName>
    <definedName name="___DAT1" localSheetId="20">#REF!</definedName>
    <definedName name="___DAT1" localSheetId="21">#REF!</definedName>
    <definedName name="___DAT1" localSheetId="22">#REF!</definedName>
    <definedName name="___DAT1" localSheetId="23">#REF!</definedName>
    <definedName name="___DAT1" localSheetId="24">#REF!</definedName>
    <definedName name="___DAT1" localSheetId="3">#REF!</definedName>
    <definedName name="___DAT1" localSheetId="4">#REF!</definedName>
    <definedName name="___DAT1" localSheetId="5">#REF!</definedName>
    <definedName name="___DAT1" localSheetId="6">#REF!</definedName>
    <definedName name="___DAT1" localSheetId="7">#REF!</definedName>
    <definedName name="___DAT1" localSheetId="8">#REF!</definedName>
    <definedName name="___DAT1" localSheetId="9">#REF!</definedName>
    <definedName name="___DAT1">#REF!</definedName>
    <definedName name="___DAT10" localSheetId="1">#REF!</definedName>
    <definedName name="___DAT10" localSheetId="10">#REF!</definedName>
    <definedName name="___DAT10" localSheetId="11">#REF!</definedName>
    <definedName name="___DAT10" localSheetId="12">#REF!</definedName>
    <definedName name="___DAT10" localSheetId="13">#REF!</definedName>
    <definedName name="___DAT10" localSheetId="14">#REF!</definedName>
    <definedName name="___DAT10" localSheetId="15">#REF!</definedName>
    <definedName name="___DAT10" localSheetId="16">#REF!</definedName>
    <definedName name="___DAT10" localSheetId="17">#REF!</definedName>
    <definedName name="___DAT10" localSheetId="18">#REF!</definedName>
    <definedName name="___DAT10" localSheetId="19">#REF!</definedName>
    <definedName name="___DAT10" localSheetId="2">#REF!</definedName>
    <definedName name="___DAT10" localSheetId="20">#REF!</definedName>
    <definedName name="___DAT10" localSheetId="21">#REF!</definedName>
    <definedName name="___DAT10" localSheetId="22">#REF!</definedName>
    <definedName name="___DAT10" localSheetId="23">#REF!</definedName>
    <definedName name="___DAT10" localSheetId="24">#REF!</definedName>
    <definedName name="___DAT10" localSheetId="3">#REF!</definedName>
    <definedName name="___DAT10" localSheetId="4">#REF!</definedName>
    <definedName name="___DAT10" localSheetId="5">#REF!</definedName>
    <definedName name="___DAT10" localSheetId="6">#REF!</definedName>
    <definedName name="___DAT10" localSheetId="7">#REF!</definedName>
    <definedName name="___DAT10" localSheetId="8">#REF!</definedName>
    <definedName name="___DAT10" localSheetId="9">#REF!</definedName>
    <definedName name="___DAT10">#REF!</definedName>
    <definedName name="___DAT11" localSheetId="1">#REF!</definedName>
    <definedName name="___DAT11" localSheetId="10">#REF!</definedName>
    <definedName name="___DAT11" localSheetId="11">#REF!</definedName>
    <definedName name="___DAT11" localSheetId="12">#REF!</definedName>
    <definedName name="___DAT11" localSheetId="13">#REF!</definedName>
    <definedName name="___DAT11" localSheetId="14">#REF!</definedName>
    <definedName name="___DAT11" localSheetId="15">#REF!</definedName>
    <definedName name="___DAT11" localSheetId="16">#REF!</definedName>
    <definedName name="___DAT11" localSheetId="17">#REF!</definedName>
    <definedName name="___DAT11" localSheetId="18">#REF!</definedName>
    <definedName name="___DAT11" localSheetId="19">#REF!</definedName>
    <definedName name="___DAT11" localSheetId="2">#REF!</definedName>
    <definedName name="___DAT11" localSheetId="20">#REF!</definedName>
    <definedName name="___DAT11" localSheetId="21">#REF!</definedName>
    <definedName name="___DAT11" localSheetId="22">#REF!</definedName>
    <definedName name="___DAT11" localSheetId="23">#REF!</definedName>
    <definedName name="___DAT11" localSheetId="24">#REF!</definedName>
    <definedName name="___DAT11" localSheetId="3">#REF!</definedName>
    <definedName name="___DAT11" localSheetId="4">#REF!</definedName>
    <definedName name="___DAT11" localSheetId="5">#REF!</definedName>
    <definedName name="___DAT11" localSheetId="6">#REF!</definedName>
    <definedName name="___DAT11" localSheetId="7">#REF!</definedName>
    <definedName name="___DAT11" localSheetId="8">#REF!</definedName>
    <definedName name="___DAT11" localSheetId="9">#REF!</definedName>
    <definedName name="___DAT11">#REF!</definedName>
    <definedName name="___DAT12" localSheetId="1">#REF!</definedName>
    <definedName name="___DAT12" localSheetId="10">#REF!</definedName>
    <definedName name="___DAT12" localSheetId="11">#REF!</definedName>
    <definedName name="___DAT12" localSheetId="12">#REF!</definedName>
    <definedName name="___DAT12" localSheetId="13">#REF!</definedName>
    <definedName name="___DAT12" localSheetId="14">#REF!</definedName>
    <definedName name="___DAT12" localSheetId="15">#REF!</definedName>
    <definedName name="___DAT12" localSheetId="16">#REF!</definedName>
    <definedName name="___DAT12" localSheetId="17">#REF!</definedName>
    <definedName name="___DAT12" localSheetId="18">#REF!</definedName>
    <definedName name="___DAT12" localSheetId="19">#REF!</definedName>
    <definedName name="___DAT12" localSheetId="2">#REF!</definedName>
    <definedName name="___DAT12" localSheetId="20">#REF!</definedName>
    <definedName name="___DAT12" localSheetId="21">#REF!</definedName>
    <definedName name="___DAT12" localSheetId="22">#REF!</definedName>
    <definedName name="___DAT12" localSheetId="23">#REF!</definedName>
    <definedName name="___DAT12" localSheetId="24">#REF!</definedName>
    <definedName name="___DAT12" localSheetId="3">#REF!</definedName>
    <definedName name="___DAT12" localSheetId="4">#REF!</definedName>
    <definedName name="___DAT12" localSheetId="5">#REF!</definedName>
    <definedName name="___DAT12" localSheetId="6">#REF!</definedName>
    <definedName name="___DAT12" localSheetId="7">#REF!</definedName>
    <definedName name="___DAT12" localSheetId="8">#REF!</definedName>
    <definedName name="___DAT12" localSheetId="9">#REF!</definedName>
    <definedName name="___DAT12">#REF!</definedName>
    <definedName name="___DAT2" localSheetId="1">#REF!</definedName>
    <definedName name="___DAT2" localSheetId="10">#REF!</definedName>
    <definedName name="___DAT2" localSheetId="11">#REF!</definedName>
    <definedName name="___DAT2" localSheetId="12">#REF!</definedName>
    <definedName name="___DAT2" localSheetId="13">#REF!</definedName>
    <definedName name="___DAT2" localSheetId="14">#REF!</definedName>
    <definedName name="___DAT2" localSheetId="15">#REF!</definedName>
    <definedName name="___DAT2" localSheetId="16">#REF!</definedName>
    <definedName name="___DAT2" localSheetId="17">#REF!</definedName>
    <definedName name="___DAT2" localSheetId="18">#REF!</definedName>
    <definedName name="___DAT2" localSheetId="19">#REF!</definedName>
    <definedName name="___DAT2" localSheetId="2">#REF!</definedName>
    <definedName name="___DAT2" localSheetId="20">#REF!</definedName>
    <definedName name="___DAT2" localSheetId="21">#REF!</definedName>
    <definedName name="___DAT2" localSheetId="22">#REF!</definedName>
    <definedName name="___DAT2" localSheetId="23">#REF!</definedName>
    <definedName name="___DAT2" localSheetId="24">#REF!</definedName>
    <definedName name="___DAT2" localSheetId="3">#REF!</definedName>
    <definedName name="___DAT2" localSheetId="4">#REF!</definedName>
    <definedName name="___DAT2" localSheetId="5">#REF!</definedName>
    <definedName name="___DAT2" localSheetId="6">#REF!</definedName>
    <definedName name="___DAT2" localSheetId="7">#REF!</definedName>
    <definedName name="___DAT2" localSheetId="8">#REF!</definedName>
    <definedName name="___DAT2" localSheetId="9">#REF!</definedName>
    <definedName name="___DAT2">#REF!</definedName>
    <definedName name="___DAT3" localSheetId="1">#REF!</definedName>
    <definedName name="___DAT3" localSheetId="10">#REF!</definedName>
    <definedName name="___DAT3" localSheetId="11">#REF!</definedName>
    <definedName name="___DAT3" localSheetId="12">#REF!</definedName>
    <definedName name="___DAT3" localSheetId="13">#REF!</definedName>
    <definedName name="___DAT3" localSheetId="14">#REF!</definedName>
    <definedName name="___DAT3" localSheetId="15">#REF!</definedName>
    <definedName name="___DAT3" localSheetId="16">#REF!</definedName>
    <definedName name="___DAT3" localSheetId="17">#REF!</definedName>
    <definedName name="___DAT3" localSheetId="18">#REF!</definedName>
    <definedName name="___DAT3" localSheetId="19">#REF!</definedName>
    <definedName name="___DAT3" localSheetId="2">#REF!</definedName>
    <definedName name="___DAT3" localSheetId="20">#REF!</definedName>
    <definedName name="___DAT3" localSheetId="21">#REF!</definedName>
    <definedName name="___DAT3" localSheetId="22">#REF!</definedName>
    <definedName name="___DAT3" localSheetId="23">#REF!</definedName>
    <definedName name="___DAT3" localSheetId="24">#REF!</definedName>
    <definedName name="___DAT3" localSheetId="3">#REF!</definedName>
    <definedName name="___DAT3" localSheetId="4">#REF!</definedName>
    <definedName name="___DAT3" localSheetId="5">#REF!</definedName>
    <definedName name="___DAT3" localSheetId="6">#REF!</definedName>
    <definedName name="___DAT3" localSheetId="7">#REF!</definedName>
    <definedName name="___DAT3" localSheetId="8">#REF!</definedName>
    <definedName name="___DAT3" localSheetId="9">#REF!</definedName>
    <definedName name="___DAT3">#REF!</definedName>
    <definedName name="___DAT4" localSheetId="1">#REF!</definedName>
    <definedName name="___DAT4" localSheetId="10">#REF!</definedName>
    <definedName name="___DAT4" localSheetId="11">#REF!</definedName>
    <definedName name="___DAT4" localSheetId="12">#REF!</definedName>
    <definedName name="___DAT4" localSheetId="13">#REF!</definedName>
    <definedName name="___DAT4" localSheetId="14">#REF!</definedName>
    <definedName name="___DAT4" localSheetId="15">#REF!</definedName>
    <definedName name="___DAT4" localSheetId="16">#REF!</definedName>
    <definedName name="___DAT4" localSheetId="17">#REF!</definedName>
    <definedName name="___DAT4" localSheetId="18">#REF!</definedName>
    <definedName name="___DAT4" localSheetId="19">#REF!</definedName>
    <definedName name="___DAT4" localSheetId="2">#REF!</definedName>
    <definedName name="___DAT4" localSheetId="20">#REF!</definedName>
    <definedName name="___DAT4" localSheetId="21">#REF!</definedName>
    <definedName name="___DAT4" localSheetId="22">#REF!</definedName>
    <definedName name="___DAT4" localSheetId="23">#REF!</definedName>
    <definedName name="___DAT4" localSheetId="24">#REF!</definedName>
    <definedName name="___DAT4" localSheetId="3">#REF!</definedName>
    <definedName name="___DAT4" localSheetId="4">#REF!</definedName>
    <definedName name="___DAT4" localSheetId="5">#REF!</definedName>
    <definedName name="___DAT4" localSheetId="6">#REF!</definedName>
    <definedName name="___DAT4" localSheetId="7">#REF!</definedName>
    <definedName name="___DAT4" localSheetId="8">#REF!</definedName>
    <definedName name="___DAT4" localSheetId="9">#REF!</definedName>
    <definedName name="___DAT4">#REF!</definedName>
    <definedName name="___DAT5" localSheetId="1">#REF!</definedName>
    <definedName name="___DAT5" localSheetId="10">#REF!</definedName>
    <definedName name="___DAT5" localSheetId="11">#REF!</definedName>
    <definedName name="___DAT5" localSheetId="12">#REF!</definedName>
    <definedName name="___DAT5" localSheetId="13">#REF!</definedName>
    <definedName name="___DAT5" localSheetId="14">#REF!</definedName>
    <definedName name="___DAT5" localSheetId="15">#REF!</definedName>
    <definedName name="___DAT5" localSheetId="16">#REF!</definedName>
    <definedName name="___DAT5" localSheetId="17">#REF!</definedName>
    <definedName name="___DAT5" localSheetId="18">#REF!</definedName>
    <definedName name="___DAT5" localSheetId="19">#REF!</definedName>
    <definedName name="___DAT5" localSheetId="2">#REF!</definedName>
    <definedName name="___DAT5" localSheetId="20">#REF!</definedName>
    <definedName name="___DAT5" localSheetId="21">#REF!</definedName>
    <definedName name="___DAT5" localSheetId="22">#REF!</definedName>
    <definedName name="___DAT5" localSheetId="23">#REF!</definedName>
    <definedName name="___DAT5" localSheetId="24">#REF!</definedName>
    <definedName name="___DAT5" localSheetId="3">#REF!</definedName>
    <definedName name="___DAT5" localSheetId="4">#REF!</definedName>
    <definedName name="___DAT5" localSheetId="5">#REF!</definedName>
    <definedName name="___DAT5" localSheetId="6">#REF!</definedName>
    <definedName name="___DAT5" localSheetId="7">#REF!</definedName>
    <definedName name="___DAT5" localSheetId="8">#REF!</definedName>
    <definedName name="___DAT5" localSheetId="9">#REF!</definedName>
    <definedName name="___DAT5">#REF!</definedName>
    <definedName name="___DAT6" localSheetId="1">#REF!</definedName>
    <definedName name="___DAT6" localSheetId="10">#REF!</definedName>
    <definedName name="___DAT6" localSheetId="11">#REF!</definedName>
    <definedName name="___DAT6" localSheetId="12">#REF!</definedName>
    <definedName name="___DAT6" localSheetId="13">#REF!</definedName>
    <definedName name="___DAT6" localSheetId="14">#REF!</definedName>
    <definedName name="___DAT6" localSheetId="15">#REF!</definedName>
    <definedName name="___DAT6" localSheetId="16">#REF!</definedName>
    <definedName name="___DAT6" localSheetId="17">#REF!</definedName>
    <definedName name="___DAT6" localSheetId="18">#REF!</definedName>
    <definedName name="___DAT6" localSheetId="19">#REF!</definedName>
    <definedName name="___DAT6" localSheetId="2">#REF!</definedName>
    <definedName name="___DAT6" localSheetId="20">#REF!</definedName>
    <definedName name="___DAT6" localSheetId="21">#REF!</definedName>
    <definedName name="___DAT6" localSheetId="22">#REF!</definedName>
    <definedName name="___DAT6" localSheetId="23">#REF!</definedName>
    <definedName name="___DAT6" localSheetId="24">#REF!</definedName>
    <definedName name="___DAT6" localSheetId="3">#REF!</definedName>
    <definedName name="___DAT6" localSheetId="4">#REF!</definedName>
    <definedName name="___DAT6" localSheetId="5">#REF!</definedName>
    <definedName name="___DAT6" localSheetId="6">#REF!</definedName>
    <definedName name="___DAT6" localSheetId="7">#REF!</definedName>
    <definedName name="___DAT6" localSheetId="8">#REF!</definedName>
    <definedName name="___DAT6" localSheetId="9">#REF!</definedName>
    <definedName name="___DAT6">#REF!</definedName>
    <definedName name="___DAT7" localSheetId="1">#REF!</definedName>
    <definedName name="___DAT7" localSheetId="10">#REF!</definedName>
    <definedName name="___DAT7" localSheetId="11">#REF!</definedName>
    <definedName name="___DAT7" localSheetId="12">#REF!</definedName>
    <definedName name="___DAT7" localSheetId="13">#REF!</definedName>
    <definedName name="___DAT7" localSheetId="14">#REF!</definedName>
    <definedName name="___DAT7" localSheetId="15">#REF!</definedName>
    <definedName name="___DAT7" localSheetId="16">#REF!</definedName>
    <definedName name="___DAT7" localSheetId="17">#REF!</definedName>
    <definedName name="___DAT7" localSheetId="18">#REF!</definedName>
    <definedName name="___DAT7" localSheetId="19">#REF!</definedName>
    <definedName name="___DAT7" localSheetId="2">#REF!</definedName>
    <definedName name="___DAT7" localSheetId="20">#REF!</definedName>
    <definedName name="___DAT7" localSheetId="21">#REF!</definedName>
    <definedName name="___DAT7" localSheetId="22">#REF!</definedName>
    <definedName name="___DAT7" localSheetId="23">#REF!</definedName>
    <definedName name="___DAT7" localSheetId="24">#REF!</definedName>
    <definedName name="___DAT7" localSheetId="3">#REF!</definedName>
    <definedName name="___DAT7" localSheetId="4">#REF!</definedName>
    <definedName name="___DAT7" localSheetId="5">#REF!</definedName>
    <definedName name="___DAT7" localSheetId="6">#REF!</definedName>
    <definedName name="___DAT7" localSheetId="7">#REF!</definedName>
    <definedName name="___DAT7" localSheetId="8">#REF!</definedName>
    <definedName name="___DAT7" localSheetId="9">#REF!</definedName>
    <definedName name="___DAT7">#REF!</definedName>
    <definedName name="___DAT8" localSheetId="1">#REF!</definedName>
    <definedName name="___DAT8" localSheetId="10">#REF!</definedName>
    <definedName name="___DAT8" localSheetId="11">#REF!</definedName>
    <definedName name="___DAT8" localSheetId="12">#REF!</definedName>
    <definedName name="___DAT8" localSheetId="13">#REF!</definedName>
    <definedName name="___DAT8" localSheetId="14">#REF!</definedName>
    <definedName name="___DAT8" localSheetId="15">#REF!</definedName>
    <definedName name="___DAT8" localSheetId="16">#REF!</definedName>
    <definedName name="___DAT8" localSheetId="17">#REF!</definedName>
    <definedName name="___DAT8" localSheetId="18">#REF!</definedName>
    <definedName name="___DAT8" localSheetId="19">#REF!</definedName>
    <definedName name="___DAT8" localSheetId="2">#REF!</definedName>
    <definedName name="___DAT8" localSheetId="20">#REF!</definedName>
    <definedName name="___DAT8" localSheetId="21">#REF!</definedName>
    <definedName name="___DAT8" localSheetId="22">#REF!</definedName>
    <definedName name="___DAT8" localSheetId="23">#REF!</definedName>
    <definedName name="___DAT8" localSheetId="24">#REF!</definedName>
    <definedName name="___DAT8" localSheetId="3">#REF!</definedName>
    <definedName name="___DAT8" localSheetId="4">#REF!</definedName>
    <definedName name="___DAT8" localSheetId="5">#REF!</definedName>
    <definedName name="___DAT8" localSheetId="6">#REF!</definedName>
    <definedName name="___DAT8" localSheetId="7">#REF!</definedName>
    <definedName name="___DAT8" localSheetId="8">#REF!</definedName>
    <definedName name="___DAT8" localSheetId="9">#REF!</definedName>
    <definedName name="___DAT8">#REF!</definedName>
    <definedName name="___DAT9" localSheetId="1">#REF!</definedName>
    <definedName name="___DAT9" localSheetId="10">#REF!</definedName>
    <definedName name="___DAT9" localSheetId="11">#REF!</definedName>
    <definedName name="___DAT9" localSheetId="12">#REF!</definedName>
    <definedName name="___DAT9" localSheetId="13">#REF!</definedName>
    <definedName name="___DAT9" localSheetId="14">#REF!</definedName>
    <definedName name="___DAT9" localSheetId="15">#REF!</definedName>
    <definedName name="___DAT9" localSheetId="16">#REF!</definedName>
    <definedName name="___DAT9" localSheetId="17">#REF!</definedName>
    <definedName name="___DAT9" localSheetId="18">#REF!</definedName>
    <definedName name="___DAT9" localSheetId="19">#REF!</definedName>
    <definedName name="___DAT9" localSheetId="2">#REF!</definedName>
    <definedName name="___DAT9" localSheetId="20">#REF!</definedName>
    <definedName name="___DAT9" localSheetId="21">#REF!</definedName>
    <definedName name="___DAT9" localSheetId="22">#REF!</definedName>
    <definedName name="___DAT9" localSheetId="23">#REF!</definedName>
    <definedName name="___DAT9" localSheetId="24">#REF!</definedName>
    <definedName name="___DAT9" localSheetId="3">#REF!</definedName>
    <definedName name="___DAT9" localSheetId="4">#REF!</definedName>
    <definedName name="___DAT9" localSheetId="5">#REF!</definedName>
    <definedName name="___DAT9" localSheetId="6">#REF!</definedName>
    <definedName name="___DAT9" localSheetId="7">#REF!</definedName>
    <definedName name="___DAT9" localSheetId="8">#REF!</definedName>
    <definedName name="___DAT9" localSheetId="9">#REF!</definedName>
    <definedName name="___DAT9">#REF!</definedName>
    <definedName name="___f66000" localSheetId="1">'[1]SE R Neolux'!#REF!</definedName>
    <definedName name="___f66000" localSheetId="10">'[1]SE R Neolux'!#REF!</definedName>
    <definedName name="___f66000" localSheetId="11">'[1]SE R Neolux'!#REF!</definedName>
    <definedName name="___f66000" localSheetId="12">'[1]SE R Neolux'!#REF!</definedName>
    <definedName name="___f66000" localSheetId="13">'[1]SE R Neolux'!#REF!</definedName>
    <definedName name="___f66000" localSheetId="14">'[1]SE R Neolux'!#REF!</definedName>
    <definedName name="___f66000" localSheetId="15">'[1]SE R Neolux'!#REF!</definedName>
    <definedName name="___f66000" localSheetId="16">'[1]SE R Neolux'!#REF!</definedName>
    <definedName name="___f66000" localSheetId="17">'[1]SE R Neolux'!#REF!</definedName>
    <definedName name="___f66000" localSheetId="18">'[1]SE R Neolux'!#REF!</definedName>
    <definedName name="___f66000" localSheetId="19">'[1]SE R Neolux'!#REF!</definedName>
    <definedName name="___f66000" localSheetId="2">'[1]SE R Neolux'!#REF!</definedName>
    <definedName name="___f66000" localSheetId="20">'[1]SE R Neolux'!#REF!</definedName>
    <definedName name="___f66000" localSheetId="21">'[1]SE R Neolux'!#REF!</definedName>
    <definedName name="___f66000" localSheetId="22">'[1]SE R Neolux'!#REF!</definedName>
    <definedName name="___f66000" localSheetId="23">'[1]SE R Neolux'!#REF!</definedName>
    <definedName name="___f66000" localSheetId="24">'[1]SE R Neolux'!#REF!</definedName>
    <definedName name="___f66000" localSheetId="3">'[1]SE R Neolux'!#REF!</definedName>
    <definedName name="___f66000" localSheetId="4">'[1]SE R Neolux'!#REF!</definedName>
    <definedName name="___f66000" localSheetId="5">'[1]SE R Neolux'!#REF!</definedName>
    <definedName name="___f66000" localSheetId="6">'[1]SE R Neolux'!#REF!</definedName>
    <definedName name="___f66000" localSheetId="7">'[1]SE R Neolux'!#REF!</definedName>
    <definedName name="___f66000" localSheetId="8">'[1]SE R Neolux'!#REF!</definedName>
    <definedName name="___f66000" localSheetId="9">'[1]SE R Neolux'!#REF!</definedName>
    <definedName name="___f66000">'[1]SE R Neolux'!#REF!</definedName>
    <definedName name="__DAT1" localSheetId="1">#REF!</definedName>
    <definedName name="__DAT1" localSheetId="10">#REF!</definedName>
    <definedName name="__DAT1" localSheetId="11">#REF!</definedName>
    <definedName name="__DAT1" localSheetId="12">#REF!</definedName>
    <definedName name="__DAT1" localSheetId="13">#REF!</definedName>
    <definedName name="__DAT1" localSheetId="14">#REF!</definedName>
    <definedName name="__DAT1" localSheetId="15">#REF!</definedName>
    <definedName name="__DAT1" localSheetId="16">#REF!</definedName>
    <definedName name="__DAT1" localSheetId="17">#REF!</definedName>
    <definedName name="__DAT1" localSheetId="18">#REF!</definedName>
    <definedName name="__DAT1" localSheetId="19">#REF!</definedName>
    <definedName name="__DAT1" localSheetId="2">#REF!</definedName>
    <definedName name="__DAT1" localSheetId="20">#REF!</definedName>
    <definedName name="__DAT1" localSheetId="21">#REF!</definedName>
    <definedName name="__DAT1" localSheetId="22">#REF!</definedName>
    <definedName name="__DAT1" localSheetId="23">#REF!</definedName>
    <definedName name="__DAT1" localSheetId="24">#REF!</definedName>
    <definedName name="__DAT1" localSheetId="3">#REF!</definedName>
    <definedName name="__DAT1" localSheetId="4">#REF!</definedName>
    <definedName name="__DAT1" localSheetId="5">#REF!</definedName>
    <definedName name="__DAT1" localSheetId="6">#REF!</definedName>
    <definedName name="__DAT1" localSheetId="7">#REF!</definedName>
    <definedName name="__DAT1" localSheetId="8">#REF!</definedName>
    <definedName name="__DAT1" localSheetId="9">#REF!</definedName>
    <definedName name="__DAT1">#REF!</definedName>
    <definedName name="__DAT10" localSheetId="1">#REF!</definedName>
    <definedName name="__DAT10" localSheetId="10">#REF!</definedName>
    <definedName name="__DAT10" localSheetId="11">#REF!</definedName>
    <definedName name="__DAT10" localSheetId="12">#REF!</definedName>
    <definedName name="__DAT10" localSheetId="13">#REF!</definedName>
    <definedName name="__DAT10" localSheetId="14">#REF!</definedName>
    <definedName name="__DAT10" localSheetId="15">#REF!</definedName>
    <definedName name="__DAT10" localSheetId="16">#REF!</definedName>
    <definedName name="__DAT10" localSheetId="17">#REF!</definedName>
    <definedName name="__DAT10" localSheetId="18">#REF!</definedName>
    <definedName name="__DAT10" localSheetId="19">#REF!</definedName>
    <definedName name="__DAT10" localSheetId="2">#REF!</definedName>
    <definedName name="__DAT10" localSheetId="20">#REF!</definedName>
    <definedName name="__DAT10" localSheetId="21">#REF!</definedName>
    <definedName name="__DAT10" localSheetId="22">#REF!</definedName>
    <definedName name="__DAT10" localSheetId="23">#REF!</definedName>
    <definedName name="__DAT10" localSheetId="24">#REF!</definedName>
    <definedName name="__DAT10" localSheetId="3">#REF!</definedName>
    <definedName name="__DAT10" localSheetId="4">#REF!</definedName>
    <definedName name="__DAT10" localSheetId="5">#REF!</definedName>
    <definedName name="__DAT10" localSheetId="6">#REF!</definedName>
    <definedName name="__DAT10" localSheetId="7">#REF!</definedName>
    <definedName name="__DAT10" localSheetId="8">#REF!</definedName>
    <definedName name="__DAT10" localSheetId="9">#REF!</definedName>
    <definedName name="__DAT10">#REF!</definedName>
    <definedName name="__DAT11" localSheetId="1">#REF!</definedName>
    <definedName name="__DAT11" localSheetId="10">#REF!</definedName>
    <definedName name="__DAT11" localSheetId="11">#REF!</definedName>
    <definedName name="__DAT11" localSheetId="12">#REF!</definedName>
    <definedName name="__DAT11" localSheetId="13">#REF!</definedName>
    <definedName name="__DAT11" localSheetId="14">#REF!</definedName>
    <definedName name="__DAT11" localSheetId="15">#REF!</definedName>
    <definedName name="__DAT11" localSheetId="16">#REF!</definedName>
    <definedName name="__DAT11" localSheetId="17">#REF!</definedName>
    <definedName name="__DAT11" localSheetId="18">#REF!</definedName>
    <definedName name="__DAT11" localSheetId="19">#REF!</definedName>
    <definedName name="__DAT11" localSheetId="2">#REF!</definedName>
    <definedName name="__DAT11" localSheetId="20">#REF!</definedName>
    <definedName name="__DAT11" localSheetId="21">#REF!</definedName>
    <definedName name="__DAT11" localSheetId="22">#REF!</definedName>
    <definedName name="__DAT11" localSheetId="23">#REF!</definedName>
    <definedName name="__DAT11" localSheetId="24">#REF!</definedName>
    <definedName name="__DAT11" localSheetId="3">#REF!</definedName>
    <definedName name="__DAT11" localSheetId="4">#REF!</definedName>
    <definedName name="__DAT11" localSheetId="5">#REF!</definedName>
    <definedName name="__DAT11" localSheetId="6">#REF!</definedName>
    <definedName name="__DAT11" localSheetId="7">#REF!</definedName>
    <definedName name="__DAT11" localSheetId="8">#REF!</definedName>
    <definedName name="__DAT11" localSheetId="9">#REF!</definedName>
    <definedName name="__DAT11">#REF!</definedName>
    <definedName name="__DAT12" localSheetId="1">#REF!</definedName>
    <definedName name="__DAT12" localSheetId="10">#REF!</definedName>
    <definedName name="__DAT12" localSheetId="11">#REF!</definedName>
    <definedName name="__DAT12" localSheetId="12">#REF!</definedName>
    <definedName name="__DAT12" localSheetId="13">#REF!</definedName>
    <definedName name="__DAT12" localSheetId="14">#REF!</definedName>
    <definedName name="__DAT12" localSheetId="15">#REF!</definedName>
    <definedName name="__DAT12" localSheetId="16">#REF!</definedName>
    <definedName name="__DAT12" localSheetId="17">#REF!</definedName>
    <definedName name="__DAT12" localSheetId="18">#REF!</definedName>
    <definedName name="__DAT12" localSheetId="19">#REF!</definedName>
    <definedName name="__DAT12" localSheetId="2">#REF!</definedName>
    <definedName name="__DAT12" localSheetId="20">#REF!</definedName>
    <definedName name="__DAT12" localSheetId="21">#REF!</definedName>
    <definedName name="__DAT12" localSheetId="22">#REF!</definedName>
    <definedName name="__DAT12" localSheetId="23">#REF!</definedName>
    <definedName name="__DAT12" localSheetId="24">#REF!</definedName>
    <definedName name="__DAT12" localSheetId="3">#REF!</definedName>
    <definedName name="__DAT12" localSheetId="4">#REF!</definedName>
    <definedName name="__DAT12" localSheetId="5">#REF!</definedName>
    <definedName name="__DAT12" localSheetId="6">#REF!</definedName>
    <definedName name="__DAT12" localSheetId="7">#REF!</definedName>
    <definedName name="__DAT12" localSheetId="8">#REF!</definedName>
    <definedName name="__DAT12" localSheetId="9">#REF!</definedName>
    <definedName name="__DAT12">#REF!</definedName>
    <definedName name="__DAT2" localSheetId="1">#REF!</definedName>
    <definedName name="__DAT2" localSheetId="10">#REF!</definedName>
    <definedName name="__DAT2" localSheetId="11">#REF!</definedName>
    <definedName name="__DAT2" localSheetId="12">#REF!</definedName>
    <definedName name="__DAT2" localSheetId="13">#REF!</definedName>
    <definedName name="__DAT2" localSheetId="14">#REF!</definedName>
    <definedName name="__DAT2" localSheetId="15">#REF!</definedName>
    <definedName name="__DAT2" localSheetId="16">#REF!</definedName>
    <definedName name="__DAT2" localSheetId="17">#REF!</definedName>
    <definedName name="__DAT2" localSheetId="18">#REF!</definedName>
    <definedName name="__DAT2" localSheetId="19">#REF!</definedName>
    <definedName name="__DAT2" localSheetId="2">#REF!</definedName>
    <definedName name="__DAT2" localSheetId="20">#REF!</definedName>
    <definedName name="__DAT2" localSheetId="21">#REF!</definedName>
    <definedName name="__DAT2" localSheetId="22">#REF!</definedName>
    <definedName name="__DAT2" localSheetId="23">#REF!</definedName>
    <definedName name="__DAT2" localSheetId="24">#REF!</definedName>
    <definedName name="__DAT2" localSheetId="3">#REF!</definedName>
    <definedName name="__DAT2" localSheetId="4">#REF!</definedName>
    <definedName name="__DAT2" localSheetId="5">#REF!</definedName>
    <definedName name="__DAT2" localSheetId="6">#REF!</definedName>
    <definedName name="__DAT2" localSheetId="7">#REF!</definedName>
    <definedName name="__DAT2" localSheetId="8">#REF!</definedName>
    <definedName name="__DAT2" localSheetId="9">#REF!</definedName>
    <definedName name="__DAT2">#REF!</definedName>
    <definedName name="__DAT3" localSheetId="1">#REF!</definedName>
    <definedName name="__DAT3" localSheetId="10">#REF!</definedName>
    <definedName name="__DAT3" localSheetId="11">#REF!</definedName>
    <definedName name="__DAT3" localSheetId="12">#REF!</definedName>
    <definedName name="__DAT3" localSheetId="13">#REF!</definedName>
    <definedName name="__DAT3" localSheetId="14">#REF!</definedName>
    <definedName name="__DAT3" localSheetId="15">#REF!</definedName>
    <definedName name="__DAT3" localSheetId="16">#REF!</definedName>
    <definedName name="__DAT3" localSheetId="17">#REF!</definedName>
    <definedName name="__DAT3" localSheetId="18">#REF!</definedName>
    <definedName name="__DAT3" localSheetId="19">#REF!</definedName>
    <definedName name="__DAT3" localSheetId="2">#REF!</definedName>
    <definedName name="__DAT3" localSheetId="20">#REF!</definedName>
    <definedName name="__DAT3" localSheetId="21">#REF!</definedName>
    <definedName name="__DAT3" localSheetId="22">#REF!</definedName>
    <definedName name="__DAT3" localSheetId="23">#REF!</definedName>
    <definedName name="__DAT3" localSheetId="24">#REF!</definedName>
    <definedName name="__DAT3" localSheetId="3">#REF!</definedName>
    <definedName name="__DAT3" localSheetId="4">#REF!</definedName>
    <definedName name="__DAT3" localSheetId="5">#REF!</definedName>
    <definedName name="__DAT3" localSheetId="6">#REF!</definedName>
    <definedName name="__DAT3" localSheetId="7">#REF!</definedName>
    <definedName name="__DAT3" localSheetId="8">#REF!</definedName>
    <definedName name="__DAT3" localSheetId="9">#REF!</definedName>
    <definedName name="__DAT3">#REF!</definedName>
    <definedName name="__DAT4" localSheetId="1">#REF!</definedName>
    <definedName name="__DAT4" localSheetId="10">#REF!</definedName>
    <definedName name="__DAT4" localSheetId="11">#REF!</definedName>
    <definedName name="__DAT4" localSheetId="12">#REF!</definedName>
    <definedName name="__DAT4" localSheetId="13">#REF!</definedName>
    <definedName name="__DAT4" localSheetId="14">#REF!</definedName>
    <definedName name="__DAT4" localSheetId="15">#REF!</definedName>
    <definedName name="__DAT4" localSheetId="16">#REF!</definedName>
    <definedName name="__DAT4" localSheetId="17">#REF!</definedName>
    <definedName name="__DAT4" localSheetId="18">#REF!</definedName>
    <definedName name="__DAT4" localSheetId="19">#REF!</definedName>
    <definedName name="__DAT4" localSheetId="2">#REF!</definedName>
    <definedName name="__DAT4" localSheetId="20">#REF!</definedName>
    <definedName name="__DAT4" localSheetId="21">#REF!</definedName>
    <definedName name="__DAT4" localSheetId="22">#REF!</definedName>
    <definedName name="__DAT4" localSheetId="23">#REF!</definedName>
    <definedName name="__DAT4" localSheetId="24">#REF!</definedName>
    <definedName name="__DAT4" localSheetId="3">#REF!</definedName>
    <definedName name="__DAT4" localSheetId="4">#REF!</definedName>
    <definedName name="__DAT4" localSheetId="5">#REF!</definedName>
    <definedName name="__DAT4" localSheetId="6">#REF!</definedName>
    <definedName name="__DAT4" localSheetId="7">#REF!</definedName>
    <definedName name="__DAT4" localSheetId="8">#REF!</definedName>
    <definedName name="__DAT4" localSheetId="9">#REF!</definedName>
    <definedName name="__DAT4">#REF!</definedName>
    <definedName name="__DAT5" localSheetId="1">#REF!</definedName>
    <definedName name="__DAT5" localSheetId="10">#REF!</definedName>
    <definedName name="__DAT5" localSheetId="11">#REF!</definedName>
    <definedName name="__DAT5" localSheetId="12">#REF!</definedName>
    <definedName name="__DAT5" localSheetId="13">#REF!</definedName>
    <definedName name="__DAT5" localSheetId="14">#REF!</definedName>
    <definedName name="__DAT5" localSheetId="15">#REF!</definedName>
    <definedName name="__DAT5" localSheetId="16">#REF!</definedName>
    <definedName name="__DAT5" localSheetId="17">#REF!</definedName>
    <definedName name="__DAT5" localSheetId="18">#REF!</definedName>
    <definedName name="__DAT5" localSheetId="19">#REF!</definedName>
    <definedName name="__DAT5" localSheetId="2">#REF!</definedName>
    <definedName name="__DAT5" localSheetId="20">#REF!</definedName>
    <definedName name="__DAT5" localSheetId="21">#REF!</definedName>
    <definedName name="__DAT5" localSheetId="22">#REF!</definedName>
    <definedName name="__DAT5" localSheetId="23">#REF!</definedName>
    <definedName name="__DAT5" localSheetId="24">#REF!</definedName>
    <definedName name="__DAT5" localSheetId="3">#REF!</definedName>
    <definedName name="__DAT5" localSheetId="4">#REF!</definedName>
    <definedName name="__DAT5" localSheetId="5">#REF!</definedName>
    <definedName name="__DAT5" localSheetId="6">#REF!</definedName>
    <definedName name="__DAT5" localSheetId="7">#REF!</definedName>
    <definedName name="__DAT5" localSheetId="8">#REF!</definedName>
    <definedName name="__DAT5" localSheetId="9">#REF!</definedName>
    <definedName name="__DAT5">#REF!</definedName>
    <definedName name="__DAT6" localSheetId="1">#REF!</definedName>
    <definedName name="__DAT6" localSheetId="10">#REF!</definedName>
    <definedName name="__DAT6" localSheetId="11">#REF!</definedName>
    <definedName name="__DAT6" localSheetId="12">#REF!</definedName>
    <definedName name="__DAT6" localSheetId="13">#REF!</definedName>
    <definedName name="__DAT6" localSheetId="14">#REF!</definedName>
    <definedName name="__DAT6" localSheetId="15">#REF!</definedName>
    <definedName name="__DAT6" localSheetId="16">#REF!</definedName>
    <definedName name="__DAT6" localSheetId="17">#REF!</definedName>
    <definedName name="__DAT6" localSheetId="18">#REF!</definedName>
    <definedName name="__DAT6" localSheetId="19">#REF!</definedName>
    <definedName name="__DAT6" localSheetId="2">#REF!</definedName>
    <definedName name="__DAT6" localSheetId="20">#REF!</definedName>
    <definedName name="__DAT6" localSheetId="21">#REF!</definedName>
    <definedName name="__DAT6" localSheetId="22">#REF!</definedName>
    <definedName name="__DAT6" localSheetId="23">#REF!</definedName>
    <definedName name="__DAT6" localSheetId="24">#REF!</definedName>
    <definedName name="__DAT6" localSheetId="3">#REF!</definedName>
    <definedName name="__DAT6" localSheetId="4">#REF!</definedName>
    <definedName name="__DAT6" localSheetId="5">#REF!</definedName>
    <definedName name="__DAT6" localSheetId="6">#REF!</definedName>
    <definedName name="__DAT6" localSheetId="7">#REF!</definedName>
    <definedName name="__DAT6" localSheetId="8">#REF!</definedName>
    <definedName name="__DAT6" localSheetId="9">#REF!</definedName>
    <definedName name="__DAT6">#REF!</definedName>
    <definedName name="__DAT7" localSheetId="1">#REF!</definedName>
    <definedName name="__DAT7" localSheetId="10">#REF!</definedName>
    <definedName name="__DAT7" localSheetId="11">#REF!</definedName>
    <definedName name="__DAT7" localSheetId="12">#REF!</definedName>
    <definedName name="__DAT7" localSheetId="13">#REF!</definedName>
    <definedName name="__DAT7" localSheetId="14">#REF!</definedName>
    <definedName name="__DAT7" localSheetId="15">#REF!</definedName>
    <definedName name="__DAT7" localSheetId="16">#REF!</definedName>
    <definedName name="__DAT7" localSheetId="17">#REF!</definedName>
    <definedName name="__DAT7" localSheetId="18">#REF!</definedName>
    <definedName name="__DAT7" localSheetId="19">#REF!</definedName>
    <definedName name="__DAT7" localSheetId="2">#REF!</definedName>
    <definedName name="__DAT7" localSheetId="20">#REF!</definedName>
    <definedName name="__DAT7" localSheetId="21">#REF!</definedName>
    <definedName name="__DAT7" localSheetId="22">#REF!</definedName>
    <definedName name="__DAT7" localSheetId="23">#REF!</definedName>
    <definedName name="__DAT7" localSheetId="24">#REF!</definedName>
    <definedName name="__DAT7" localSheetId="3">#REF!</definedName>
    <definedName name="__DAT7" localSheetId="4">#REF!</definedName>
    <definedName name="__DAT7" localSheetId="5">#REF!</definedName>
    <definedName name="__DAT7" localSheetId="6">#REF!</definedName>
    <definedName name="__DAT7" localSheetId="7">#REF!</definedName>
    <definedName name="__DAT7" localSheetId="8">#REF!</definedName>
    <definedName name="__DAT7" localSheetId="9">#REF!</definedName>
    <definedName name="__DAT7">#REF!</definedName>
    <definedName name="__DAT8" localSheetId="1">#REF!</definedName>
    <definedName name="__DAT8" localSheetId="10">#REF!</definedName>
    <definedName name="__DAT8" localSheetId="11">#REF!</definedName>
    <definedName name="__DAT8" localSheetId="12">#REF!</definedName>
    <definedName name="__DAT8" localSheetId="13">#REF!</definedName>
    <definedName name="__DAT8" localSheetId="14">#REF!</definedName>
    <definedName name="__DAT8" localSheetId="15">#REF!</definedName>
    <definedName name="__DAT8" localSheetId="16">#REF!</definedName>
    <definedName name="__DAT8" localSheetId="17">#REF!</definedName>
    <definedName name="__DAT8" localSheetId="18">#REF!</definedName>
    <definedName name="__DAT8" localSheetId="19">#REF!</definedName>
    <definedName name="__DAT8" localSheetId="2">#REF!</definedName>
    <definedName name="__DAT8" localSheetId="20">#REF!</definedName>
    <definedName name="__DAT8" localSheetId="21">#REF!</definedName>
    <definedName name="__DAT8" localSheetId="22">#REF!</definedName>
    <definedName name="__DAT8" localSheetId="23">#REF!</definedName>
    <definedName name="__DAT8" localSheetId="24">#REF!</definedName>
    <definedName name="__DAT8" localSheetId="3">#REF!</definedName>
    <definedName name="__DAT8" localSheetId="4">#REF!</definedName>
    <definedName name="__DAT8" localSheetId="5">#REF!</definedName>
    <definedName name="__DAT8" localSheetId="6">#REF!</definedName>
    <definedName name="__DAT8" localSheetId="7">#REF!</definedName>
    <definedName name="__DAT8" localSheetId="8">#REF!</definedName>
    <definedName name="__DAT8" localSheetId="9">#REF!</definedName>
    <definedName name="__DAT8">#REF!</definedName>
    <definedName name="__DAT9" localSheetId="1">#REF!</definedName>
    <definedName name="__DAT9" localSheetId="10">#REF!</definedName>
    <definedName name="__DAT9" localSheetId="11">#REF!</definedName>
    <definedName name="__DAT9" localSheetId="12">#REF!</definedName>
    <definedName name="__DAT9" localSheetId="13">#REF!</definedName>
    <definedName name="__DAT9" localSheetId="14">#REF!</definedName>
    <definedName name="__DAT9" localSheetId="15">#REF!</definedName>
    <definedName name="__DAT9" localSheetId="16">#REF!</definedName>
    <definedName name="__DAT9" localSheetId="17">#REF!</definedName>
    <definedName name="__DAT9" localSheetId="18">#REF!</definedName>
    <definedName name="__DAT9" localSheetId="19">#REF!</definedName>
    <definedName name="__DAT9" localSheetId="2">#REF!</definedName>
    <definedName name="__DAT9" localSheetId="20">#REF!</definedName>
    <definedName name="__DAT9" localSheetId="21">#REF!</definedName>
    <definedName name="__DAT9" localSheetId="22">#REF!</definedName>
    <definedName name="__DAT9" localSheetId="23">#REF!</definedName>
    <definedName name="__DAT9" localSheetId="24">#REF!</definedName>
    <definedName name="__DAT9" localSheetId="3">#REF!</definedName>
    <definedName name="__DAT9" localSheetId="4">#REF!</definedName>
    <definedName name="__DAT9" localSheetId="5">#REF!</definedName>
    <definedName name="__DAT9" localSheetId="6">#REF!</definedName>
    <definedName name="__DAT9" localSheetId="7">#REF!</definedName>
    <definedName name="__DAT9" localSheetId="8">#REF!</definedName>
    <definedName name="__DAT9" localSheetId="9">#REF!</definedName>
    <definedName name="__DAT9">#REF!</definedName>
    <definedName name="__f66000" localSheetId="1">'[1]SE R Neolux'!#REF!</definedName>
    <definedName name="__f66000" localSheetId="10">'[1]SE R Neolux'!#REF!</definedName>
    <definedName name="__f66000" localSheetId="11">'[1]SE R Neolux'!#REF!</definedName>
    <definedName name="__f66000" localSheetId="12">'[1]SE R Neolux'!#REF!</definedName>
    <definedName name="__f66000" localSheetId="13">'[1]SE R Neolux'!#REF!</definedName>
    <definedName name="__f66000" localSheetId="14">'[1]SE R Neolux'!#REF!</definedName>
    <definedName name="__f66000" localSheetId="15">'[1]SE R Neolux'!#REF!</definedName>
    <definedName name="__f66000" localSheetId="16">'[1]SE R Neolux'!#REF!</definedName>
    <definedName name="__f66000" localSheetId="17">'[1]SE R Neolux'!#REF!</definedName>
    <definedName name="__f66000" localSheetId="18">'[1]SE R Neolux'!#REF!</definedName>
    <definedName name="__f66000" localSheetId="19">'[1]SE R Neolux'!#REF!</definedName>
    <definedName name="__f66000" localSheetId="2">'[1]SE R Neolux'!#REF!</definedName>
    <definedName name="__f66000" localSheetId="20">'[1]SE R Neolux'!#REF!</definedName>
    <definedName name="__f66000" localSheetId="21">'[1]SE R Neolux'!#REF!</definedName>
    <definedName name="__f66000" localSheetId="22">'[1]SE R Neolux'!#REF!</definedName>
    <definedName name="__f66000" localSheetId="23">'[1]SE R Neolux'!#REF!</definedName>
    <definedName name="__f66000" localSheetId="24">'[1]SE R Neolux'!#REF!</definedName>
    <definedName name="__f66000" localSheetId="3">'[1]SE R Neolux'!#REF!</definedName>
    <definedName name="__f66000" localSheetId="4">'[1]SE R Neolux'!#REF!</definedName>
    <definedName name="__f66000" localSheetId="5">'[1]SE R Neolux'!#REF!</definedName>
    <definedName name="__f66000" localSheetId="6">'[1]SE R Neolux'!#REF!</definedName>
    <definedName name="__f66000" localSheetId="7">'[1]SE R Neolux'!#REF!</definedName>
    <definedName name="__f66000" localSheetId="8">'[1]SE R Neolux'!#REF!</definedName>
    <definedName name="__f66000" localSheetId="9">'[1]SE R Neolux'!#REF!</definedName>
    <definedName name="__f66000">'[1]SE R Neolux'!#REF!</definedName>
    <definedName name="_DAT1" localSheetId="1">#REF!</definedName>
    <definedName name="_DAT1" localSheetId="10">#REF!</definedName>
    <definedName name="_DAT1" localSheetId="11">#REF!</definedName>
    <definedName name="_DAT1" localSheetId="12">#REF!</definedName>
    <definedName name="_DAT1" localSheetId="13">#REF!</definedName>
    <definedName name="_DAT1" localSheetId="14">#REF!</definedName>
    <definedName name="_DAT1" localSheetId="15">#REF!</definedName>
    <definedName name="_DAT1" localSheetId="16">#REF!</definedName>
    <definedName name="_DAT1" localSheetId="17">#REF!</definedName>
    <definedName name="_DAT1" localSheetId="18">#REF!</definedName>
    <definedName name="_DAT1" localSheetId="19">#REF!</definedName>
    <definedName name="_DAT1" localSheetId="2">#REF!</definedName>
    <definedName name="_DAT1" localSheetId="20">#REF!</definedName>
    <definedName name="_DAT1" localSheetId="21">#REF!</definedName>
    <definedName name="_DAT1" localSheetId="22">#REF!</definedName>
    <definedName name="_DAT1" localSheetId="23">#REF!</definedName>
    <definedName name="_DAT1" localSheetId="24">#REF!</definedName>
    <definedName name="_DAT1" localSheetId="3">#REF!</definedName>
    <definedName name="_DAT1" localSheetId="4">#REF!</definedName>
    <definedName name="_DAT1" localSheetId="5">#REF!</definedName>
    <definedName name="_DAT1" localSheetId="6">#REF!</definedName>
    <definedName name="_DAT1" localSheetId="7">#REF!</definedName>
    <definedName name="_DAT1" localSheetId="8">#REF!</definedName>
    <definedName name="_DAT1" localSheetId="9">#REF!</definedName>
    <definedName name="_DAT1">#REF!</definedName>
    <definedName name="_DAT10" localSheetId="1">#REF!</definedName>
    <definedName name="_DAT10" localSheetId="10">#REF!</definedName>
    <definedName name="_DAT10" localSheetId="11">#REF!</definedName>
    <definedName name="_DAT10" localSheetId="12">#REF!</definedName>
    <definedName name="_DAT10" localSheetId="13">#REF!</definedName>
    <definedName name="_DAT10" localSheetId="14">#REF!</definedName>
    <definedName name="_DAT10" localSheetId="15">#REF!</definedName>
    <definedName name="_DAT10" localSheetId="16">#REF!</definedName>
    <definedName name="_DAT10" localSheetId="17">#REF!</definedName>
    <definedName name="_DAT10" localSheetId="18">#REF!</definedName>
    <definedName name="_DAT10" localSheetId="19">#REF!</definedName>
    <definedName name="_DAT10" localSheetId="2">#REF!</definedName>
    <definedName name="_DAT10" localSheetId="20">#REF!</definedName>
    <definedName name="_DAT10" localSheetId="21">#REF!</definedName>
    <definedName name="_DAT10" localSheetId="22">#REF!</definedName>
    <definedName name="_DAT10" localSheetId="23">#REF!</definedName>
    <definedName name="_DAT10" localSheetId="24">#REF!</definedName>
    <definedName name="_DAT10" localSheetId="3">#REF!</definedName>
    <definedName name="_DAT10" localSheetId="4">#REF!</definedName>
    <definedName name="_DAT10" localSheetId="5">#REF!</definedName>
    <definedName name="_DAT10" localSheetId="6">#REF!</definedName>
    <definedName name="_DAT10" localSheetId="7">#REF!</definedName>
    <definedName name="_DAT10" localSheetId="8">#REF!</definedName>
    <definedName name="_DAT10" localSheetId="9">#REF!</definedName>
    <definedName name="_DAT10">#REF!</definedName>
    <definedName name="_DAT11" localSheetId="1">#REF!</definedName>
    <definedName name="_DAT11" localSheetId="10">#REF!</definedName>
    <definedName name="_DAT11" localSheetId="11">#REF!</definedName>
    <definedName name="_DAT11" localSheetId="12">#REF!</definedName>
    <definedName name="_DAT11" localSheetId="13">#REF!</definedName>
    <definedName name="_DAT11" localSheetId="14">#REF!</definedName>
    <definedName name="_DAT11" localSheetId="15">#REF!</definedName>
    <definedName name="_DAT11" localSheetId="16">#REF!</definedName>
    <definedName name="_DAT11" localSheetId="17">#REF!</definedName>
    <definedName name="_DAT11" localSheetId="18">#REF!</definedName>
    <definedName name="_DAT11" localSheetId="19">#REF!</definedName>
    <definedName name="_DAT11" localSheetId="2">#REF!</definedName>
    <definedName name="_DAT11" localSheetId="20">#REF!</definedName>
    <definedName name="_DAT11" localSheetId="21">#REF!</definedName>
    <definedName name="_DAT11" localSheetId="22">#REF!</definedName>
    <definedName name="_DAT11" localSheetId="23">#REF!</definedName>
    <definedName name="_DAT11" localSheetId="24">#REF!</definedName>
    <definedName name="_DAT11" localSheetId="3">#REF!</definedName>
    <definedName name="_DAT11" localSheetId="4">#REF!</definedName>
    <definedName name="_DAT11" localSheetId="5">#REF!</definedName>
    <definedName name="_DAT11" localSheetId="6">#REF!</definedName>
    <definedName name="_DAT11" localSheetId="7">#REF!</definedName>
    <definedName name="_DAT11" localSheetId="8">#REF!</definedName>
    <definedName name="_DAT11" localSheetId="9">#REF!</definedName>
    <definedName name="_DAT11">#REF!</definedName>
    <definedName name="_DAT12" localSheetId="1">#REF!</definedName>
    <definedName name="_DAT12" localSheetId="10">#REF!</definedName>
    <definedName name="_DAT12" localSheetId="11">#REF!</definedName>
    <definedName name="_DAT12" localSheetId="12">#REF!</definedName>
    <definedName name="_DAT12" localSheetId="13">#REF!</definedName>
    <definedName name="_DAT12" localSheetId="14">#REF!</definedName>
    <definedName name="_DAT12" localSheetId="15">#REF!</definedName>
    <definedName name="_DAT12" localSheetId="16">#REF!</definedName>
    <definedName name="_DAT12" localSheetId="17">#REF!</definedName>
    <definedName name="_DAT12" localSheetId="18">#REF!</definedName>
    <definedName name="_DAT12" localSheetId="19">#REF!</definedName>
    <definedName name="_DAT12" localSheetId="2">#REF!</definedName>
    <definedName name="_DAT12" localSheetId="20">#REF!</definedName>
    <definedName name="_DAT12" localSheetId="21">#REF!</definedName>
    <definedName name="_DAT12" localSheetId="22">#REF!</definedName>
    <definedName name="_DAT12" localSheetId="23">#REF!</definedName>
    <definedName name="_DAT12" localSheetId="24">#REF!</definedName>
    <definedName name="_DAT12" localSheetId="3">#REF!</definedName>
    <definedName name="_DAT12" localSheetId="4">#REF!</definedName>
    <definedName name="_DAT12" localSheetId="5">#REF!</definedName>
    <definedName name="_DAT12" localSheetId="6">#REF!</definedName>
    <definedName name="_DAT12" localSheetId="7">#REF!</definedName>
    <definedName name="_DAT12" localSheetId="8">#REF!</definedName>
    <definedName name="_DAT12" localSheetId="9">#REF!</definedName>
    <definedName name="_DAT12">#REF!</definedName>
    <definedName name="_DAT2" localSheetId="1">#REF!</definedName>
    <definedName name="_DAT2" localSheetId="10">#REF!</definedName>
    <definedName name="_DAT2" localSheetId="11">#REF!</definedName>
    <definedName name="_DAT2" localSheetId="12">#REF!</definedName>
    <definedName name="_DAT2" localSheetId="13">#REF!</definedName>
    <definedName name="_DAT2" localSheetId="14">#REF!</definedName>
    <definedName name="_DAT2" localSheetId="15">#REF!</definedName>
    <definedName name="_DAT2" localSheetId="16">#REF!</definedName>
    <definedName name="_DAT2" localSheetId="17">#REF!</definedName>
    <definedName name="_DAT2" localSheetId="18">#REF!</definedName>
    <definedName name="_DAT2" localSheetId="19">#REF!</definedName>
    <definedName name="_DAT2" localSheetId="2">#REF!</definedName>
    <definedName name="_DAT2" localSheetId="20">#REF!</definedName>
    <definedName name="_DAT2" localSheetId="21">#REF!</definedName>
    <definedName name="_DAT2" localSheetId="22">#REF!</definedName>
    <definedName name="_DAT2" localSheetId="23">#REF!</definedName>
    <definedName name="_DAT2" localSheetId="24">#REF!</definedName>
    <definedName name="_DAT2" localSheetId="3">#REF!</definedName>
    <definedName name="_DAT2" localSheetId="4">#REF!</definedName>
    <definedName name="_DAT2" localSheetId="5">#REF!</definedName>
    <definedName name="_DAT2" localSheetId="6">#REF!</definedName>
    <definedName name="_DAT2" localSheetId="7">#REF!</definedName>
    <definedName name="_DAT2" localSheetId="8">#REF!</definedName>
    <definedName name="_DAT2" localSheetId="9">#REF!</definedName>
    <definedName name="_DAT2">#REF!</definedName>
    <definedName name="_DAT3" localSheetId="1">#REF!</definedName>
    <definedName name="_DAT3" localSheetId="10">#REF!</definedName>
    <definedName name="_DAT3" localSheetId="11">#REF!</definedName>
    <definedName name="_DAT3" localSheetId="12">#REF!</definedName>
    <definedName name="_DAT3" localSheetId="13">#REF!</definedName>
    <definedName name="_DAT3" localSheetId="14">#REF!</definedName>
    <definedName name="_DAT3" localSheetId="15">#REF!</definedName>
    <definedName name="_DAT3" localSheetId="16">#REF!</definedName>
    <definedName name="_DAT3" localSheetId="17">#REF!</definedName>
    <definedName name="_DAT3" localSheetId="18">#REF!</definedName>
    <definedName name="_DAT3" localSheetId="19">#REF!</definedName>
    <definedName name="_DAT3" localSheetId="2">#REF!</definedName>
    <definedName name="_DAT3" localSheetId="20">#REF!</definedName>
    <definedName name="_DAT3" localSheetId="21">#REF!</definedName>
    <definedName name="_DAT3" localSheetId="22">#REF!</definedName>
    <definedName name="_DAT3" localSheetId="23">#REF!</definedName>
    <definedName name="_DAT3" localSheetId="24">#REF!</definedName>
    <definedName name="_DAT3" localSheetId="3">#REF!</definedName>
    <definedName name="_DAT3" localSheetId="4">#REF!</definedName>
    <definedName name="_DAT3" localSheetId="5">#REF!</definedName>
    <definedName name="_DAT3" localSheetId="6">#REF!</definedName>
    <definedName name="_DAT3" localSheetId="7">#REF!</definedName>
    <definedName name="_DAT3" localSheetId="8">#REF!</definedName>
    <definedName name="_DAT3" localSheetId="9">#REF!</definedName>
    <definedName name="_DAT3">#REF!</definedName>
    <definedName name="_DAT4" localSheetId="1">#REF!</definedName>
    <definedName name="_DAT4" localSheetId="10">#REF!</definedName>
    <definedName name="_DAT4" localSheetId="11">#REF!</definedName>
    <definedName name="_DAT4" localSheetId="12">#REF!</definedName>
    <definedName name="_DAT4" localSheetId="13">#REF!</definedName>
    <definedName name="_DAT4" localSheetId="14">#REF!</definedName>
    <definedName name="_DAT4" localSheetId="15">#REF!</definedName>
    <definedName name="_DAT4" localSheetId="16">#REF!</definedName>
    <definedName name="_DAT4" localSheetId="17">#REF!</definedName>
    <definedName name="_DAT4" localSheetId="18">#REF!</definedName>
    <definedName name="_DAT4" localSheetId="19">#REF!</definedName>
    <definedName name="_DAT4" localSheetId="2">#REF!</definedName>
    <definedName name="_DAT4" localSheetId="20">#REF!</definedName>
    <definedName name="_DAT4" localSheetId="21">#REF!</definedName>
    <definedName name="_DAT4" localSheetId="22">#REF!</definedName>
    <definedName name="_DAT4" localSheetId="23">#REF!</definedName>
    <definedName name="_DAT4" localSheetId="24">#REF!</definedName>
    <definedName name="_DAT4" localSheetId="3">#REF!</definedName>
    <definedName name="_DAT4" localSheetId="4">#REF!</definedName>
    <definedName name="_DAT4" localSheetId="5">#REF!</definedName>
    <definedName name="_DAT4" localSheetId="6">#REF!</definedName>
    <definedName name="_DAT4" localSheetId="7">#REF!</definedName>
    <definedName name="_DAT4" localSheetId="8">#REF!</definedName>
    <definedName name="_DAT4" localSheetId="9">#REF!</definedName>
    <definedName name="_DAT4">#REF!</definedName>
    <definedName name="_DAT5" localSheetId="1">#REF!</definedName>
    <definedName name="_DAT5" localSheetId="10">#REF!</definedName>
    <definedName name="_DAT5" localSheetId="11">#REF!</definedName>
    <definedName name="_DAT5" localSheetId="12">#REF!</definedName>
    <definedName name="_DAT5" localSheetId="13">#REF!</definedName>
    <definedName name="_DAT5" localSheetId="14">#REF!</definedName>
    <definedName name="_DAT5" localSheetId="15">#REF!</definedName>
    <definedName name="_DAT5" localSheetId="16">#REF!</definedName>
    <definedName name="_DAT5" localSheetId="17">#REF!</definedName>
    <definedName name="_DAT5" localSheetId="18">#REF!</definedName>
    <definedName name="_DAT5" localSheetId="19">#REF!</definedName>
    <definedName name="_DAT5" localSheetId="2">#REF!</definedName>
    <definedName name="_DAT5" localSheetId="20">#REF!</definedName>
    <definedName name="_DAT5" localSheetId="21">#REF!</definedName>
    <definedName name="_DAT5" localSheetId="22">#REF!</definedName>
    <definedName name="_DAT5" localSheetId="23">#REF!</definedName>
    <definedName name="_DAT5" localSheetId="24">#REF!</definedName>
    <definedName name="_DAT5" localSheetId="3">#REF!</definedName>
    <definedName name="_DAT5" localSheetId="4">#REF!</definedName>
    <definedName name="_DAT5" localSheetId="5">#REF!</definedName>
    <definedName name="_DAT5" localSheetId="6">#REF!</definedName>
    <definedName name="_DAT5" localSheetId="7">#REF!</definedName>
    <definedName name="_DAT5" localSheetId="8">#REF!</definedName>
    <definedName name="_DAT5" localSheetId="9">#REF!</definedName>
    <definedName name="_DAT5">#REF!</definedName>
    <definedName name="_DAT6" localSheetId="1">#REF!</definedName>
    <definedName name="_DAT6" localSheetId="10">#REF!</definedName>
    <definedName name="_DAT6" localSheetId="11">#REF!</definedName>
    <definedName name="_DAT6" localSheetId="12">#REF!</definedName>
    <definedName name="_DAT6" localSheetId="13">#REF!</definedName>
    <definedName name="_DAT6" localSheetId="14">#REF!</definedName>
    <definedName name="_DAT6" localSheetId="15">#REF!</definedName>
    <definedName name="_DAT6" localSheetId="16">#REF!</definedName>
    <definedName name="_DAT6" localSheetId="17">#REF!</definedName>
    <definedName name="_DAT6" localSheetId="18">#REF!</definedName>
    <definedName name="_DAT6" localSheetId="19">#REF!</definedName>
    <definedName name="_DAT6" localSheetId="2">#REF!</definedName>
    <definedName name="_DAT6" localSheetId="20">#REF!</definedName>
    <definedName name="_DAT6" localSheetId="21">#REF!</definedName>
    <definedName name="_DAT6" localSheetId="22">#REF!</definedName>
    <definedName name="_DAT6" localSheetId="23">#REF!</definedName>
    <definedName name="_DAT6" localSheetId="24">#REF!</definedName>
    <definedName name="_DAT6" localSheetId="3">#REF!</definedName>
    <definedName name="_DAT6" localSheetId="4">#REF!</definedName>
    <definedName name="_DAT6" localSheetId="5">#REF!</definedName>
    <definedName name="_DAT6" localSheetId="6">#REF!</definedName>
    <definedName name="_DAT6" localSheetId="7">#REF!</definedName>
    <definedName name="_DAT6" localSheetId="8">#REF!</definedName>
    <definedName name="_DAT6" localSheetId="9">#REF!</definedName>
    <definedName name="_DAT6">#REF!</definedName>
    <definedName name="_DAT7" localSheetId="1">#REF!</definedName>
    <definedName name="_DAT7" localSheetId="10">#REF!</definedName>
    <definedName name="_DAT7" localSheetId="11">#REF!</definedName>
    <definedName name="_DAT7" localSheetId="12">#REF!</definedName>
    <definedName name="_DAT7" localSheetId="13">#REF!</definedName>
    <definedName name="_DAT7" localSheetId="14">#REF!</definedName>
    <definedName name="_DAT7" localSheetId="15">#REF!</definedName>
    <definedName name="_DAT7" localSheetId="16">#REF!</definedName>
    <definedName name="_DAT7" localSheetId="17">#REF!</definedName>
    <definedName name="_DAT7" localSheetId="18">#REF!</definedName>
    <definedName name="_DAT7" localSheetId="19">#REF!</definedName>
    <definedName name="_DAT7" localSheetId="2">#REF!</definedName>
    <definedName name="_DAT7" localSheetId="20">#REF!</definedName>
    <definedName name="_DAT7" localSheetId="21">#REF!</definedName>
    <definedName name="_DAT7" localSheetId="22">#REF!</definedName>
    <definedName name="_DAT7" localSheetId="23">#REF!</definedName>
    <definedName name="_DAT7" localSheetId="24">#REF!</definedName>
    <definedName name="_DAT7" localSheetId="3">#REF!</definedName>
    <definedName name="_DAT7" localSheetId="4">#REF!</definedName>
    <definedName name="_DAT7" localSheetId="5">#REF!</definedName>
    <definedName name="_DAT7" localSheetId="6">#REF!</definedName>
    <definedName name="_DAT7" localSheetId="7">#REF!</definedName>
    <definedName name="_DAT7" localSheetId="8">#REF!</definedName>
    <definedName name="_DAT7" localSheetId="9">#REF!</definedName>
    <definedName name="_DAT7">#REF!</definedName>
    <definedName name="_DAT8" localSheetId="1">#REF!</definedName>
    <definedName name="_DAT8" localSheetId="10">#REF!</definedName>
    <definedName name="_DAT8" localSheetId="11">#REF!</definedName>
    <definedName name="_DAT8" localSheetId="12">#REF!</definedName>
    <definedName name="_DAT8" localSheetId="13">#REF!</definedName>
    <definedName name="_DAT8" localSheetId="14">#REF!</definedName>
    <definedName name="_DAT8" localSheetId="15">#REF!</definedName>
    <definedName name="_DAT8" localSheetId="16">#REF!</definedName>
    <definedName name="_DAT8" localSheetId="17">#REF!</definedName>
    <definedName name="_DAT8" localSheetId="18">#REF!</definedName>
    <definedName name="_DAT8" localSheetId="19">#REF!</definedName>
    <definedName name="_DAT8" localSheetId="2">#REF!</definedName>
    <definedName name="_DAT8" localSheetId="20">#REF!</definedName>
    <definedName name="_DAT8" localSheetId="21">#REF!</definedName>
    <definedName name="_DAT8" localSheetId="22">#REF!</definedName>
    <definedName name="_DAT8" localSheetId="23">#REF!</definedName>
    <definedName name="_DAT8" localSheetId="24">#REF!</definedName>
    <definedName name="_DAT8" localSheetId="3">#REF!</definedName>
    <definedName name="_DAT8" localSheetId="4">#REF!</definedName>
    <definedName name="_DAT8" localSheetId="5">#REF!</definedName>
    <definedName name="_DAT8" localSheetId="6">#REF!</definedName>
    <definedName name="_DAT8" localSheetId="7">#REF!</definedName>
    <definedName name="_DAT8" localSheetId="8">#REF!</definedName>
    <definedName name="_DAT8" localSheetId="9">#REF!</definedName>
    <definedName name="_DAT8">#REF!</definedName>
    <definedName name="_DAT9" localSheetId="1">#REF!</definedName>
    <definedName name="_DAT9" localSheetId="10">#REF!</definedName>
    <definedName name="_DAT9" localSheetId="11">#REF!</definedName>
    <definedName name="_DAT9" localSheetId="12">#REF!</definedName>
    <definedName name="_DAT9" localSheetId="13">#REF!</definedName>
    <definedName name="_DAT9" localSheetId="14">#REF!</definedName>
    <definedName name="_DAT9" localSheetId="15">#REF!</definedName>
    <definedName name="_DAT9" localSheetId="16">#REF!</definedName>
    <definedName name="_DAT9" localSheetId="17">#REF!</definedName>
    <definedName name="_DAT9" localSheetId="18">#REF!</definedName>
    <definedName name="_DAT9" localSheetId="19">#REF!</definedName>
    <definedName name="_DAT9" localSheetId="2">#REF!</definedName>
    <definedName name="_DAT9" localSheetId="20">#REF!</definedName>
    <definedName name="_DAT9" localSheetId="21">#REF!</definedName>
    <definedName name="_DAT9" localSheetId="22">#REF!</definedName>
    <definedName name="_DAT9" localSheetId="23">#REF!</definedName>
    <definedName name="_DAT9" localSheetId="24">#REF!</definedName>
    <definedName name="_DAT9" localSheetId="3">#REF!</definedName>
    <definedName name="_DAT9" localSheetId="4">#REF!</definedName>
    <definedName name="_DAT9" localSheetId="5">#REF!</definedName>
    <definedName name="_DAT9" localSheetId="6">#REF!</definedName>
    <definedName name="_DAT9" localSheetId="7">#REF!</definedName>
    <definedName name="_DAT9" localSheetId="8">#REF!</definedName>
    <definedName name="_DAT9" localSheetId="9">#REF!</definedName>
    <definedName name="_DAT9">#REF!</definedName>
    <definedName name="_f66000" localSheetId="1">'[1]SE R Neolux'!#REF!</definedName>
    <definedName name="_f66000" localSheetId="10">'[1]SE R Neolux'!#REF!</definedName>
    <definedName name="_f66000" localSheetId="11">'[1]SE R Neolux'!#REF!</definedName>
    <definedName name="_f66000" localSheetId="12">'[1]SE R Neolux'!#REF!</definedName>
    <definedName name="_f66000" localSheetId="13">'[1]SE R Neolux'!#REF!</definedName>
    <definedName name="_f66000" localSheetId="14">'[1]SE R Neolux'!#REF!</definedName>
    <definedName name="_f66000" localSheetId="15">'[1]SE R Neolux'!#REF!</definedName>
    <definedName name="_f66000" localSheetId="16">'[1]SE R Neolux'!#REF!</definedName>
    <definedName name="_f66000" localSheetId="17">'[1]SE R Neolux'!#REF!</definedName>
    <definedName name="_f66000" localSheetId="18">'[1]SE R Neolux'!#REF!</definedName>
    <definedName name="_f66000" localSheetId="19">'[1]SE R Neolux'!#REF!</definedName>
    <definedName name="_f66000" localSheetId="2">'[1]SE R Neolux'!#REF!</definedName>
    <definedName name="_f66000" localSheetId="20">'[1]SE R Neolux'!#REF!</definedName>
    <definedName name="_f66000" localSheetId="21">'[1]SE R Neolux'!#REF!</definedName>
    <definedName name="_f66000" localSheetId="22">'[1]SE R Neolux'!#REF!</definedName>
    <definedName name="_f66000" localSheetId="23">'[1]SE R Neolux'!#REF!</definedName>
    <definedName name="_f66000" localSheetId="24">'[1]SE R Neolux'!#REF!</definedName>
    <definedName name="_f66000" localSheetId="3">'[1]SE R Neolux'!#REF!</definedName>
    <definedName name="_f66000" localSheetId="4">'[1]SE R Neolux'!#REF!</definedName>
    <definedName name="_f66000" localSheetId="5">'[1]SE R Neolux'!#REF!</definedName>
    <definedName name="_f66000" localSheetId="6">'[1]SE R Neolux'!#REF!</definedName>
    <definedName name="_f66000" localSheetId="7">'[1]SE R Neolux'!#REF!</definedName>
    <definedName name="_f66000" localSheetId="8">'[1]SE R Neolux'!#REF!</definedName>
    <definedName name="_f66000" localSheetId="9">'[1]SE R Neolux'!#REF!</definedName>
    <definedName name="_f66000">'[1]SE R Neolux'!#REF!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1" hidden="1">'VOORSTEL 1'!$A$1:$A$710</definedName>
    <definedName name="_xlnm._FilterDatabase" localSheetId="10" hidden="1">'VOORSTEL 10'!$A$1:$A$710</definedName>
    <definedName name="_xlnm._FilterDatabase" localSheetId="11" hidden="1">'VOORSTEL 11'!$A$1:$A$710</definedName>
    <definedName name="_xlnm._FilterDatabase" localSheetId="12" hidden="1">'VOORSTEL 12'!$A$1:$A$710</definedName>
    <definedName name="_xlnm._FilterDatabase" localSheetId="13" hidden="1">'VOORSTEL 13'!$A$1:$A$710</definedName>
    <definedName name="_xlnm._FilterDatabase" localSheetId="14" hidden="1">'VOORSTEL 14'!$A$1:$A$710</definedName>
    <definedName name="_xlnm._FilterDatabase" localSheetId="15" hidden="1">'VOORSTEL 15'!$A$1:$A$710</definedName>
    <definedName name="_xlnm._FilterDatabase" localSheetId="16" hidden="1">'VOORSTEL 16'!$A$1:$A$710</definedName>
    <definedName name="_xlnm._FilterDatabase" localSheetId="17" hidden="1">'VOORSTEL 17'!$A$1:$A$710</definedName>
    <definedName name="_xlnm._FilterDatabase" localSheetId="18" hidden="1">'VOORSTEL 18'!$A$1:$A$710</definedName>
    <definedName name="_xlnm._FilterDatabase" localSheetId="19" hidden="1">'VOORSTEL 19'!$A$1:$A$710</definedName>
    <definedName name="_xlnm._FilterDatabase" localSheetId="2" hidden="1">'VOORSTEL 2'!$A$1:$A$710</definedName>
    <definedName name="_xlnm._FilterDatabase" localSheetId="20" hidden="1">'VOORSTEL 20'!$A$1:$A$710</definedName>
    <definedName name="_xlnm._FilterDatabase" localSheetId="21" hidden="1">'VOORSTEL 21'!$A$1:$A$710</definedName>
    <definedName name="_xlnm._FilterDatabase" localSheetId="22" hidden="1">'VOORSTEL 22'!$A$1:$A$710</definedName>
    <definedName name="_xlnm._FilterDatabase" localSheetId="23" hidden="1">'VOORSTEL 23'!$A$1:$A$710</definedName>
    <definedName name="_xlnm._FilterDatabase" localSheetId="24" hidden="1">'VOORSTEL 24'!$A$1:$A$710</definedName>
    <definedName name="_xlnm._FilterDatabase" localSheetId="3" hidden="1">'VOORSTEL 3'!$A$1:$A$710</definedName>
    <definedName name="_xlnm._FilterDatabase" localSheetId="4" hidden="1">'VOORSTEL 4'!$A$1:$A$710</definedName>
    <definedName name="_xlnm._FilterDatabase" localSheetId="5" hidden="1">'VOORSTEL 5'!$A$1:$A$710</definedName>
    <definedName name="_xlnm._FilterDatabase" localSheetId="6" hidden="1">'VOORSTEL 6'!$A$1:$A$710</definedName>
    <definedName name="_xlnm._FilterDatabase" localSheetId="7" hidden="1">'VOORSTEL 7'!$A$1:$A$710</definedName>
    <definedName name="_xlnm._FilterDatabase" localSheetId="8" hidden="1">'VOORSTEL 8'!$A$1:$A$710</definedName>
    <definedName name="_xlnm._FilterDatabase" localSheetId="9" hidden="1">'VOORSTEL 9'!$A$1:$A$710</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Key2" localSheetId="1"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 hidden="1">#REF!</definedName>
    <definedName name="_Key2" localSheetId="20" hidden="1">#REF!</definedName>
    <definedName name="_Key2" localSheetId="21" hidden="1">#REF!</definedName>
    <definedName name="_Key2" localSheetId="22" hidden="1">#REF!</definedName>
    <definedName name="_Key2" localSheetId="23" hidden="1">#REF!</definedName>
    <definedName name="_Key2" localSheetId="24"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7" hidden="1">#REF!</definedName>
    <definedName name="_Key2" localSheetId="8"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_Schneck_EU" localSheetId="1">#REF!</definedName>
    <definedName name="A_Schneck_EU" localSheetId="10">#REF!</definedName>
    <definedName name="A_Schneck_EU" localSheetId="11">#REF!</definedName>
    <definedName name="A_Schneck_EU" localSheetId="12">#REF!</definedName>
    <definedName name="A_Schneck_EU" localSheetId="13">#REF!</definedName>
    <definedName name="A_Schneck_EU" localSheetId="14">#REF!</definedName>
    <definedName name="A_Schneck_EU" localSheetId="15">#REF!</definedName>
    <definedName name="A_Schneck_EU" localSheetId="16">#REF!</definedName>
    <definedName name="A_Schneck_EU" localSheetId="17">#REF!</definedName>
    <definedName name="A_Schneck_EU" localSheetId="18">#REF!</definedName>
    <definedName name="A_Schneck_EU" localSheetId="19">#REF!</definedName>
    <definedName name="A_Schneck_EU" localSheetId="2">#REF!</definedName>
    <definedName name="A_Schneck_EU" localSheetId="20">#REF!</definedName>
    <definedName name="A_Schneck_EU" localSheetId="21">#REF!</definedName>
    <definedName name="A_Schneck_EU" localSheetId="22">#REF!</definedName>
    <definedName name="A_Schneck_EU" localSheetId="23">#REF!</definedName>
    <definedName name="A_Schneck_EU" localSheetId="24">#REF!</definedName>
    <definedName name="A_Schneck_EU" localSheetId="3">#REF!</definedName>
    <definedName name="A_Schneck_EU" localSheetId="4">#REF!</definedName>
    <definedName name="A_Schneck_EU" localSheetId="5">#REF!</definedName>
    <definedName name="A_Schneck_EU" localSheetId="6">#REF!</definedName>
    <definedName name="A_Schneck_EU" localSheetId="7">#REF!</definedName>
    <definedName name="A_Schneck_EU" localSheetId="8">#REF!</definedName>
    <definedName name="A_Schneck_EU" localSheetId="9">#REF!</definedName>
    <definedName name="A_Schneck_EU">#REF!</definedName>
    <definedName name="Aantal_Lampen">[2]Blad1!$M$2:$M$8</definedName>
    <definedName name="Abfrage_Alles">[3]Lampen!$A$1:$E$290</definedName>
    <definedName name="afdruk" localSheetId="1">'[4]halo LV,Trafo''98'!#REF!</definedName>
    <definedName name="afdruk" localSheetId="10">'[4]halo LV,Trafo''98'!#REF!</definedName>
    <definedName name="afdruk" localSheetId="11">'[4]halo LV,Trafo''98'!#REF!</definedName>
    <definedName name="afdruk" localSheetId="12">'[4]halo LV,Trafo''98'!#REF!</definedName>
    <definedName name="afdruk" localSheetId="13">'[4]halo LV,Trafo''98'!#REF!</definedName>
    <definedName name="afdruk" localSheetId="14">'[4]halo LV,Trafo''98'!#REF!</definedName>
    <definedName name="afdruk" localSheetId="15">'[4]halo LV,Trafo''98'!#REF!</definedName>
    <definedName name="afdruk" localSheetId="16">'[4]halo LV,Trafo''98'!#REF!</definedName>
    <definedName name="afdruk" localSheetId="17">'[4]halo LV,Trafo''98'!#REF!</definedName>
    <definedName name="afdruk" localSheetId="18">'[4]halo LV,Trafo''98'!#REF!</definedName>
    <definedName name="afdruk" localSheetId="19">'[4]halo LV,Trafo''98'!#REF!</definedName>
    <definedName name="afdruk" localSheetId="2">'[4]halo LV,Trafo''98'!#REF!</definedName>
    <definedName name="afdruk" localSheetId="20">'[4]halo LV,Trafo''98'!#REF!</definedName>
    <definedName name="afdruk" localSheetId="21">'[4]halo LV,Trafo''98'!#REF!</definedName>
    <definedName name="afdruk" localSheetId="22">'[4]halo LV,Trafo''98'!#REF!</definedName>
    <definedName name="afdruk" localSheetId="23">'[4]halo LV,Trafo''98'!#REF!</definedName>
    <definedName name="afdruk" localSheetId="24">'[4]halo LV,Trafo''98'!#REF!</definedName>
    <definedName name="afdruk" localSheetId="3">'[4]halo LV,Trafo''98'!#REF!</definedName>
    <definedName name="afdruk" localSheetId="4">'[4]halo LV,Trafo''98'!#REF!</definedName>
    <definedName name="afdruk" localSheetId="5">'[4]halo LV,Trafo''98'!#REF!</definedName>
    <definedName name="afdruk" localSheetId="6">'[4]halo LV,Trafo''98'!#REF!</definedName>
    <definedName name="afdruk" localSheetId="7">'[4]halo LV,Trafo''98'!#REF!</definedName>
    <definedName name="afdruk" localSheetId="8">'[4]halo LV,Trafo''98'!#REF!</definedName>
    <definedName name="afdruk" localSheetId="9">'[4]halo LV,Trafo''98'!#REF!</definedName>
    <definedName name="afdruk">'[4]halo LV,Trafo''98'!#REF!</definedName>
    <definedName name="AFDRUK2" localSheetId="1">[5]VK9798DOELEN!#REF!</definedName>
    <definedName name="AFDRUK2" localSheetId="10">[5]VK9798DOELEN!#REF!</definedName>
    <definedName name="AFDRUK2" localSheetId="11">[5]VK9798DOELEN!#REF!</definedName>
    <definedName name="AFDRUK2" localSheetId="12">[5]VK9798DOELEN!#REF!</definedName>
    <definedName name="AFDRUK2" localSheetId="13">[5]VK9798DOELEN!#REF!</definedName>
    <definedName name="AFDRUK2" localSheetId="14">[5]VK9798DOELEN!#REF!</definedName>
    <definedName name="AFDRUK2" localSheetId="15">[5]VK9798DOELEN!#REF!</definedName>
    <definedName name="AFDRUK2" localSheetId="16">[5]VK9798DOELEN!#REF!</definedName>
    <definedName name="AFDRUK2" localSheetId="17">[5]VK9798DOELEN!#REF!</definedName>
    <definedName name="AFDRUK2" localSheetId="18">[5]VK9798DOELEN!#REF!</definedName>
    <definedName name="AFDRUK2" localSheetId="19">[5]VK9798DOELEN!#REF!</definedName>
    <definedName name="AFDRUK2" localSheetId="2">[5]VK9798DOELEN!#REF!</definedName>
    <definedName name="AFDRUK2" localSheetId="20">[5]VK9798DOELEN!#REF!</definedName>
    <definedName name="AFDRUK2" localSheetId="21">[5]VK9798DOELEN!#REF!</definedName>
    <definedName name="AFDRUK2" localSheetId="22">[5]VK9798DOELEN!#REF!</definedName>
    <definedName name="AFDRUK2" localSheetId="23">[5]VK9798DOELEN!#REF!</definedName>
    <definedName name="AFDRUK2" localSheetId="24">[5]VK9798DOELEN!#REF!</definedName>
    <definedName name="AFDRUK2" localSheetId="3">[5]VK9798DOELEN!#REF!</definedName>
    <definedName name="AFDRUK2" localSheetId="4">[5]VK9798DOELEN!#REF!</definedName>
    <definedName name="AFDRUK2" localSheetId="5">[5]VK9798DOELEN!#REF!</definedName>
    <definedName name="AFDRUK2" localSheetId="6">[5]VK9798DOELEN!#REF!</definedName>
    <definedName name="AFDRUK2" localSheetId="7">[5]VK9798DOELEN!#REF!</definedName>
    <definedName name="AFDRUK2" localSheetId="8">[5]VK9798DOELEN!#REF!</definedName>
    <definedName name="AFDRUK2" localSheetId="9">[5]VK9798DOELEN!#REF!</definedName>
    <definedName name="AFDRUK2">[5]VK9798DOELEN!#REF!</definedName>
    <definedName name="_xlnm.Print_Area" localSheetId="1">[6]VK9798DOELEN!#REF!</definedName>
    <definedName name="_xlnm.Print_Area" localSheetId="10">[6]VK9798DOELEN!#REF!</definedName>
    <definedName name="_xlnm.Print_Area" localSheetId="11">[6]VK9798DOELEN!#REF!</definedName>
    <definedName name="_xlnm.Print_Area" localSheetId="12">[6]VK9798DOELEN!#REF!</definedName>
    <definedName name="_xlnm.Print_Area" localSheetId="13">[6]VK9798DOELEN!#REF!</definedName>
    <definedName name="_xlnm.Print_Area" localSheetId="14">[6]VK9798DOELEN!#REF!</definedName>
    <definedName name="_xlnm.Print_Area" localSheetId="15">[6]VK9798DOELEN!#REF!</definedName>
    <definedName name="_xlnm.Print_Area" localSheetId="16">[6]VK9798DOELEN!#REF!</definedName>
    <definedName name="_xlnm.Print_Area" localSheetId="17">[6]VK9798DOELEN!#REF!</definedName>
    <definedName name="_xlnm.Print_Area" localSheetId="18">[6]VK9798DOELEN!#REF!</definedName>
    <definedName name="_xlnm.Print_Area" localSheetId="19">[6]VK9798DOELEN!#REF!</definedName>
    <definedName name="_xlnm.Print_Area" localSheetId="2">[6]VK9798DOELEN!#REF!</definedName>
    <definedName name="_xlnm.Print_Area" localSheetId="20">[6]VK9798DOELEN!#REF!</definedName>
    <definedName name="_xlnm.Print_Area" localSheetId="21">[6]VK9798DOELEN!#REF!</definedName>
    <definedName name="_xlnm.Print_Area" localSheetId="22">[6]VK9798DOELEN!#REF!</definedName>
    <definedName name="_xlnm.Print_Area" localSheetId="23">[6]VK9798DOELEN!#REF!</definedName>
    <definedName name="_xlnm.Print_Area" localSheetId="24">[6]VK9798DOELEN!#REF!</definedName>
    <definedName name="_xlnm.Print_Area" localSheetId="3">[6]VK9798DOELEN!#REF!</definedName>
    <definedName name="_xlnm.Print_Area" localSheetId="4">[6]VK9798DOELEN!#REF!</definedName>
    <definedName name="_xlnm.Print_Area" localSheetId="5">[6]VK9798DOELEN!#REF!</definedName>
    <definedName name="_xlnm.Print_Area" localSheetId="6">[6]VK9798DOELEN!#REF!</definedName>
    <definedName name="_xlnm.Print_Area" localSheetId="7">[6]VK9798DOELEN!#REF!</definedName>
    <definedName name="_xlnm.Print_Area" localSheetId="8">[6]VK9798DOELEN!#REF!</definedName>
    <definedName name="_xlnm.Print_Area" localSheetId="9">[6]VK9798DOELEN!#REF!</definedName>
    <definedName name="_xlnm.Print_Area">[6]VK9798DOELEN!#REF!</definedName>
    <definedName name="Afdrukbereik_MI" localSheetId="1">#REF!</definedName>
    <definedName name="Afdrukbereik_MI" localSheetId="10">#REF!</definedName>
    <definedName name="Afdrukbereik_MI" localSheetId="11">#REF!</definedName>
    <definedName name="Afdrukbereik_MI" localSheetId="12">#REF!</definedName>
    <definedName name="Afdrukbereik_MI" localSheetId="13">#REF!</definedName>
    <definedName name="Afdrukbereik_MI" localSheetId="14">#REF!</definedName>
    <definedName name="Afdrukbereik_MI" localSheetId="15">#REF!</definedName>
    <definedName name="Afdrukbereik_MI" localSheetId="16">#REF!</definedName>
    <definedName name="Afdrukbereik_MI" localSheetId="17">#REF!</definedName>
    <definedName name="Afdrukbereik_MI" localSheetId="18">#REF!</definedName>
    <definedName name="Afdrukbereik_MI" localSheetId="19">#REF!</definedName>
    <definedName name="Afdrukbereik_MI" localSheetId="2">#REF!</definedName>
    <definedName name="Afdrukbereik_MI" localSheetId="20">#REF!</definedName>
    <definedName name="Afdrukbereik_MI" localSheetId="21">#REF!</definedName>
    <definedName name="Afdrukbereik_MI" localSheetId="22">#REF!</definedName>
    <definedName name="Afdrukbereik_MI" localSheetId="23">#REF!</definedName>
    <definedName name="Afdrukbereik_MI" localSheetId="24">#REF!</definedName>
    <definedName name="Afdrukbereik_MI" localSheetId="3">#REF!</definedName>
    <definedName name="Afdrukbereik_MI" localSheetId="4">#REF!</definedName>
    <definedName name="Afdrukbereik_MI" localSheetId="5">#REF!</definedName>
    <definedName name="Afdrukbereik_MI" localSheetId="6">#REF!</definedName>
    <definedName name="Afdrukbereik_MI" localSheetId="7">#REF!</definedName>
    <definedName name="Afdrukbereik_MI" localSheetId="8">#REF!</definedName>
    <definedName name="Afdrukbereik_MI" localSheetId="9">#REF!</definedName>
    <definedName name="Afdrukbereik_MI">#REF!</definedName>
    <definedName name="B_Preis" localSheetId="1">#REF!</definedName>
    <definedName name="B_Preis" localSheetId="10">#REF!</definedName>
    <definedName name="B_Preis" localSheetId="11">#REF!</definedName>
    <definedName name="B_Preis" localSheetId="12">#REF!</definedName>
    <definedName name="B_Preis" localSheetId="13">#REF!</definedName>
    <definedName name="B_Preis" localSheetId="14">#REF!</definedName>
    <definedName name="B_Preis" localSheetId="15">#REF!</definedName>
    <definedName name="B_Preis" localSheetId="16">#REF!</definedName>
    <definedName name="B_Preis" localSheetId="17">#REF!</definedName>
    <definedName name="B_Preis" localSheetId="18">#REF!</definedName>
    <definedName name="B_Preis" localSheetId="19">#REF!</definedName>
    <definedName name="B_Preis" localSheetId="2">#REF!</definedName>
    <definedName name="B_Preis" localSheetId="20">#REF!</definedName>
    <definedName name="B_Preis" localSheetId="21">#REF!</definedName>
    <definedName name="B_Preis" localSheetId="22">#REF!</definedName>
    <definedName name="B_Preis" localSheetId="23">#REF!</definedName>
    <definedName name="B_Preis" localSheetId="24">#REF!</definedName>
    <definedName name="B_Preis" localSheetId="3">#REF!</definedName>
    <definedName name="B_Preis" localSheetId="4">#REF!</definedName>
    <definedName name="B_Preis" localSheetId="5">#REF!</definedName>
    <definedName name="B_Preis" localSheetId="6">#REF!</definedName>
    <definedName name="B_Preis" localSheetId="7">#REF!</definedName>
    <definedName name="B_Preis" localSheetId="8">#REF!</definedName>
    <definedName name="B_Preis" localSheetId="9">#REF!</definedName>
    <definedName name="B_Preis">#REF!</definedName>
    <definedName name="Bestell._Nr." localSheetId="1">[3]Lampen!#REF!</definedName>
    <definedName name="Bestell._Nr." localSheetId="10">[3]Lampen!#REF!</definedName>
    <definedName name="Bestell._Nr." localSheetId="11">[3]Lampen!#REF!</definedName>
    <definedName name="Bestell._Nr." localSheetId="12">[3]Lampen!#REF!</definedName>
    <definedName name="Bestell._Nr." localSheetId="13">[3]Lampen!#REF!</definedName>
    <definedName name="Bestell._Nr." localSheetId="14">[3]Lampen!#REF!</definedName>
    <definedName name="Bestell._Nr." localSheetId="15">[3]Lampen!#REF!</definedName>
    <definedName name="Bestell._Nr." localSheetId="16">[3]Lampen!#REF!</definedName>
    <definedName name="Bestell._Nr." localSheetId="17">[3]Lampen!#REF!</definedName>
    <definedName name="Bestell._Nr." localSheetId="18">[3]Lampen!#REF!</definedName>
    <definedName name="Bestell._Nr." localSheetId="19">[3]Lampen!#REF!</definedName>
    <definedName name="Bestell._Nr." localSheetId="2">[3]Lampen!#REF!</definedName>
    <definedName name="Bestell._Nr." localSheetId="20">[3]Lampen!#REF!</definedName>
    <definedName name="Bestell._Nr." localSheetId="21">[3]Lampen!#REF!</definedName>
    <definedName name="Bestell._Nr." localSheetId="22">[3]Lampen!#REF!</definedName>
    <definedName name="Bestell._Nr." localSheetId="23">[3]Lampen!#REF!</definedName>
    <definedName name="Bestell._Nr." localSheetId="24">[3]Lampen!#REF!</definedName>
    <definedName name="Bestell._Nr." localSheetId="3">[3]Lampen!#REF!</definedName>
    <definedName name="Bestell._Nr." localSheetId="4">[3]Lampen!#REF!</definedName>
    <definedName name="Bestell._Nr." localSheetId="5">[3]Lampen!#REF!</definedName>
    <definedName name="Bestell._Nr." localSheetId="6">[3]Lampen!#REF!</definedName>
    <definedName name="Bestell._Nr." localSheetId="7">[3]Lampen!#REF!</definedName>
    <definedName name="Bestell._Nr." localSheetId="8">[3]Lampen!#REF!</definedName>
    <definedName name="Bestell._Nr." localSheetId="9">[3]Lampen!#REF!</definedName>
    <definedName name="Bestell._Nr.">[3]Lampen!#REF!</definedName>
    <definedName name="Bestellbezeichnung">[3]Lampen!$J$6</definedName>
    <definedName name="Bevestiging">[2]Blad1!$B$2:$B$8</definedName>
    <definedName name="DATA1" localSheetId="1">#REF!</definedName>
    <definedName name="DATA1" localSheetId="10">#REF!</definedName>
    <definedName name="DATA1" localSheetId="11">#REF!</definedName>
    <definedName name="DATA1" localSheetId="12">#REF!</definedName>
    <definedName name="DATA1" localSheetId="13">#REF!</definedName>
    <definedName name="DATA1" localSheetId="14">#REF!</definedName>
    <definedName name="DATA1" localSheetId="15">#REF!</definedName>
    <definedName name="DATA1" localSheetId="16">#REF!</definedName>
    <definedName name="DATA1" localSheetId="17">#REF!</definedName>
    <definedName name="DATA1" localSheetId="18">#REF!</definedName>
    <definedName name="DATA1" localSheetId="19">#REF!</definedName>
    <definedName name="DATA1" localSheetId="2">#REF!</definedName>
    <definedName name="DATA1" localSheetId="20">#REF!</definedName>
    <definedName name="DATA1" localSheetId="21">#REF!</definedName>
    <definedName name="DATA1" localSheetId="22">#REF!</definedName>
    <definedName name="DATA1" localSheetId="23">#REF!</definedName>
    <definedName name="DATA1" localSheetId="24">#REF!</definedName>
    <definedName name="DATA1" localSheetId="3">#REF!</definedName>
    <definedName name="DATA1" localSheetId="4">#REF!</definedName>
    <definedName name="DATA1" localSheetId="5">#REF!</definedName>
    <definedName name="DATA1" localSheetId="6">#REF!</definedName>
    <definedName name="DATA1" localSheetId="7">#REF!</definedName>
    <definedName name="DATA1" localSheetId="8">#REF!</definedName>
    <definedName name="DATA1" localSheetId="9">#REF!</definedName>
    <definedName name="DATA1">#REF!</definedName>
    <definedName name="DATA10" localSheetId="1">#REF!</definedName>
    <definedName name="DATA10" localSheetId="10">#REF!</definedName>
    <definedName name="DATA10" localSheetId="11">#REF!</definedName>
    <definedName name="DATA10" localSheetId="12">#REF!</definedName>
    <definedName name="DATA10" localSheetId="13">#REF!</definedName>
    <definedName name="DATA10" localSheetId="14">#REF!</definedName>
    <definedName name="DATA10" localSheetId="15">#REF!</definedName>
    <definedName name="DATA10" localSheetId="16">#REF!</definedName>
    <definedName name="DATA10" localSheetId="17">#REF!</definedName>
    <definedName name="DATA10" localSheetId="18">#REF!</definedName>
    <definedName name="DATA10" localSheetId="19">#REF!</definedName>
    <definedName name="DATA10" localSheetId="2">#REF!</definedName>
    <definedName name="DATA10" localSheetId="20">#REF!</definedName>
    <definedName name="DATA10" localSheetId="21">#REF!</definedName>
    <definedName name="DATA10" localSheetId="22">#REF!</definedName>
    <definedName name="DATA10" localSheetId="23">#REF!</definedName>
    <definedName name="DATA10" localSheetId="24">#REF!</definedName>
    <definedName name="DATA10" localSheetId="3">#REF!</definedName>
    <definedName name="DATA10" localSheetId="4">#REF!</definedName>
    <definedName name="DATA10" localSheetId="5">#REF!</definedName>
    <definedName name="DATA10" localSheetId="6">#REF!</definedName>
    <definedName name="DATA10" localSheetId="7">#REF!</definedName>
    <definedName name="DATA10" localSheetId="8">#REF!</definedName>
    <definedName name="DATA10" localSheetId="9">#REF!</definedName>
    <definedName name="DATA10">#REF!</definedName>
    <definedName name="DATA11" localSheetId="1">#REF!</definedName>
    <definedName name="DATA11" localSheetId="10">#REF!</definedName>
    <definedName name="DATA11" localSheetId="11">#REF!</definedName>
    <definedName name="DATA11" localSheetId="12">#REF!</definedName>
    <definedName name="DATA11" localSheetId="13">#REF!</definedName>
    <definedName name="DATA11" localSheetId="14">#REF!</definedName>
    <definedName name="DATA11" localSheetId="15">#REF!</definedName>
    <definedName name="DATA11" localSheetId="16">#REF!</definedName>
    <definedName name="DATA11" localSheetId="17">#REF!</definedName>
    <definedName name="DATA11" localSheetId="18">#REF!</definedName>
    <definedName name="DATA11" localSheetId="19">#REF!</definedName>
    <definedName name="DATA11" localSheetId="2">#REF!</definedName>
    <definedName name="DATA11" localSheetId="20">#REF!</definedName>
    <definedName name="DATA11" localSheetId="21">#REF!</definedName>
    <definedName name="DATA11" localSheetId="22">#REF!</definedName>
    <definedName name="DATA11" localSheetId="23">#REF!</definedName>
    <definedName name="DATA11" localSheetId="24">#REF!</definedName>
    <definedName name="DATA11" localSheetId="3">#REF!</definedName>
    <definedName name="DATA11" localSheetId="4">#REF!</definedName>
    <definedName name="DATA11" localSheetId="5">#REF!</definedName>
    <definedName name="DATA11" localSheetId="6">#REF!</definedName>
    <definedName name="DATA11" localSheetId="7">#REF!</definedName>
    <definedName name="DATA11" localSheetId="8">#REF!</definedName>
    <definedName name="DATA11" localSheetId="9">#REF!</definedName>
    <definedName name="DATA11">#REF!</definedName>
    <definedName name="DATA12" localSheetId="1">#REF!</definedName>
    <definedName name="DATA12" localSheetId="10">#REF!</definedName>
    <definedName name="DATA12" localSheetId="11">#REF!</definedName>
    <definedName name="DATA12" localSheetId="12">#REF!</definedName>
    <definedName name="DATA12" localSheetId="13">#REF!</definedName>
    <definedName name="DATA12" localSheetId="14">#REF!</definedName>
    <definedName name="DATA12" localSheetId="15">#REF!</definedName>
    <definedName name="DATA12" localSheetId="16">#REF!</definedName>
    <definedName name="DATA12" localSheetId="17">#REF!</definedName>
    <definedName name="DATA12" localSheetId="18">#REF!</definedName>
    <definedName name="DATA12" localSheetId="19">#REF!</definedName>
    <definedName name="DATA12" localSheetId="2">#REF!</definedName>
    <definedName name="DATA12" localSheetId="20">#REF!</definedName>
    <definedName name="DATA12" localSheetId="21">#REF!</definedName>
    <definedName name="DATA12" localSheetId="22">#REF!</definedName>
    <definedName name="DATA12" localSheetId="23">#REF!</definedName>
    <definedName name="DATA12" localSheetId="24">#REF!</definedName>
    <definedName name="DATA12" localSheetId="3">#REF!</definedName>
    <definedName name="DATA12" localSheetId="4">#REF!</definedName>
    <definedName name="DATA12" localSheetId="5">#REF!</definedName>
    <definedName name="DATA12" localSheetId="6">#REF!</definedName>
    <definedName name="DATA12" localSheetId="7">#REF!</definedName>
    <definedName name="DATA12" localSheetId="8">#REF!</definedName>
    <definedName name="DATA12" localSheetId="9">#REF!</definedName>
    <definedName name="DATA12">#REF!</definedName>
    <definedName name="DATA13" localSheetId="1">#REF!</definedName>
    <definedName name="DATA13" localSheetId="10">#REF!</definedName>
    <definedName name="DATA13" localSheetId="11">#REF!</definedName>
    <definedName name="DATA13" localSheetId="12">#REF!</definedName>
    <definedName name="DATA13" localSheetId="13">#REF!</definedName>
    <definedName name="DATA13" localSheetId="14">#REF!</definedName>
    <definedName name="DATA13" localSheetId="15">#REF!</definedName>
    <definedName name="DATA13" localSheetId="16">#REF!</definedName>
    <definedName name="DATA13" localSheetId="17">#REF!</definedName>
    <definedName name="DATA13" localSheetId="18">#REF!</definedName>
    <definedName name="DATA13" localSheetId="19">#REF!</definedName>
    <definedName name="DATA13" localSheetId="2">#REF!</definedName>
    <definedName name="DATA13" localSheetId="20">#REF!</definedName>
    <definedName name="DATA13" localSheetId="21">#REF!</definedName>
    <definedName name="DATA13" localSheetId="22">#REF!</definedName>
    <definedName name="DATA13" localSheetId="23">#REF!</definedName>
    <definedName name="DATA13" localSheetId="24">#REF!</definedName>
    <definedName name="DATA13" localSheetId="3">#REF!</definedName>
    <definedName name="DATA13" localSheetId="4">#REF!</definedName>
    <definedName name="DATA13" localSheetId="5">#REF!</definedName>
    <definedName name="DATA13" localSheetId="6">#REF!</definedName>
    <definedName name="DATA13" localSheetId="7">#REF!</definedName>
    <definedName name="DATA13" localSheetId="8">#REF!</definedName>
    <definedName name="DATA13" localSheetId="9">#REF!</definedName>
    <definedName name="DATA13">#REF!</definedName>
    <definedName name="DATA14" localSheetId="1">#REF!</definedName>
    <definedName name="DATA14" localSheetId="10">#REF!</definedName>
    <definedName name="DATA14" localSheetId="11">#REF!</definedName>
    <definedName name="DATA14" localSheetId="12">#REF!</definedName>
    <definedName name="DATA14" localSheetId="13">#REF!</definedName>
    <definedName name="DATA14" localSheetId="14">#REF!</definedName>
    <definedName name="DATA14" localSheetId="15">#REF!</definedName>
    <definedName name="DATA14" localSheetId="16">#REF!</definedName>
    <definedName name="DATA14" localSheetId="17">#REF!</definedName>
    <definedName name="DATA14" localSheetId="18">#REF!</definedName>
    <definedName name="DATA14" localSheetId="19">#REF!</definedName>
    <definedName name="DATA14" localSheetId="2">#REF!</definedName>
    <definedName name="DATA14" localSheetId="20">#REF!</definedName>
    <definedName name="DATA14" localSheetId="21">#REF!</definedName>
    <definedName name="DATA14" localSheetId="22">#REF!</definedName>
    <definedName name="DATA14" localSheetId="23">#REF!</definedName>
    <definedName name="DATA14" localSheetId="24">#REF!</definedName>
    <definedName name="DATA14" localSheetId="3">#REF!</definedName>
    <definedName name="DATA14" localSheetId="4">#REF!</definedName>
    <definedName name="DATA14" localSheetId="5">#REF!</definedName>
    <definedName name="DATA14" localSheetId="6">#REF!</definedName>
    <definedName name="DATA14" localSheetId="7">#REF!</definedName>
    <definedName name="DATA14" localSheetId="8">#REF!</definedName>
    <definedName name="DATA14" localSheetId="9">#REF!</definedName>
    <definedName name="DATA14">#REF!</definedName>
    <definedName name="DATA2" localSheetId="1">#REF!</definedName>
    <definedName name="DATA2" localSheetId="10">#REF!</definedName>
    <definedName name="DATA2" localSheetId="11">#REF!</definedName>
    <definedName name="DATA2" localSheetId="12">#REF!</definedName>
    <definedName name="DATA2" localSheetId="13">#REF!</definedName>
    <definedName name="DATA2" localSheetId="14">#REF!</definedName>
    <definedName name="DATA2" localSheetId="15">#REF!</definedName>
    <definedName name="DATA2" localSheetId="16">#REF!</definedName>
    <definedName name="DATA2" localSheetId="17">#REF!</definedName>
    <definedName name="DATA2" localSheetId="18">#REF!</definedName>
    <definedName name="DATA2" localSheetId="19">#REF!</definedName>
    <definedName name="DATA2" localSheetId="2">#REF!</definedName>
    <definedName name="DATA2" localSheetId="20">#REF!</definedName>
    <definedName name="DATA2" localSheetId="21">#REF!</definedName>
    <definedName name="DATA2" localSheetId="22">#REF!</definedName>
    <definedName name="DATA2" localSheetId="23">#REF!</definedName>
    <definedName name="DATA2" localSheetId="24">#REF!</definedName>
    <definedName name="DATA2" localSheetId="3">#REF!</definedName>
    <definedName name="DATA2" localSheetId="4">#REF!</definedName>
    <definedName name="DATA2" localSheetId="5">#REF!</definedName>
    <definedName name="DATA2" localSheetId="6">#REF!</definedName>
    <definedName name="DATA2" localSheetId="7">#REF!</definedName>
    <definedName name="DATA2" localSheetId="8">#REF!</definedName>
    <definedName name="DATA2" localSheetId="9">#REF!</definedName>
    <definedName name="DATA2">#REF!</definedName>
    <definedName name="DATA3" localSheetId="1">#REF!</definedName>
    <definedName name="DATA3" localSheetId="10">#REF!</definedName>
    <definedName name="DATA3" localSheetId="11">#REF!</definedName>
    <definedName name="DATA3" localSheetId="12">#REF!</definedName>
    <definedName name="DATA3" localSheetId="13">#REF!</definedName>
    <definedName name="DATA3" localSheetId="14">#REF!</definedName>
    <definedName name="DATA3" localSheetId="15">#REF!</definedName>
    <definedName name="DATA3" localSheetId="16">#REF!</definedName>
    <definedName name="DATA3" localSheetId="17">#REF!</definedName>
    <definedName name="DATA3" localSheetId="18">#REF!</definedName>
    <definedName name="DATA3" localSheetId="19">#REF!</definedName>
    <definedName name="DATA3" localSheetId="2">#REF!</definedName>
    <definedName name="DATA3" localSheetId="20">#REF!</definedName>
    <definedName name="DATA3" localSheetId="21">#REF!</definedName>
    <definedName name="DATA3" localSheetId="22">#REF!</definedName>
    <definedName name="DATA3" localSheetId="23">#REF!</definedName>
    <definedName name="DATA3" localSheetId="24">#REF!</definedName>
    <definedName name="DATA3" localSheetId="3">#REF!</definedName>
    <definedName name="DATA3" localSheetId="4">#REF!</definedName>
    <definedName name="DATA3" localSheetId="5">#REF!</definedName>
    <definedName name="DATA3" localSheetId="6">#REF!</definedName>
    <definedName name="DATA3" localSheetId="7">#REF!</definedName>
    <definedName name="DATA3" localSheetId="8">#REF!</definedName>
    <definedName name="DATA3" localSheetId="9">#REF!</definedName>
    <definedName name="DATA3">#REF!</definedName>
    <definedName name="DATA4" localSheetId="1">#REF!</definedName>
    <definedName name="DATA4" localSheetId="10">#REF!</definedName>
    <definedName name="DATA4" localSheetId="11">#REF!</definedName>
    <definedName name="DATA4" localSheetId="12">#REF!</definedName>
    <definedName name="DATA4" localSheetId="13">#REF!</definedName>
    <definedName name="DATA4" localSheetId="14">#REF!</definedName>
    <definedName name="DATA4" localSheetId="15">#REF!</definedName>
    <definedName name="DATA4" localSheetId="16">#REF!</definedName>
    <definedName name="DATA4" localSheetId="17">#REF!</definedName>
    <definedName name="DATA4" localSheetId="18">#REF!</definedName>
    <definedName name="DATA4" localSheetId="19">#REF!</definedName>
    <definedName name="DATA4" localSheetId="2">#REF!</definedName>
    <definedName name="DATA4" localSheetId="20">#REF!</definedName>
    <definedName name="DATA4" localSheetId="21">#REF!</definedName>
    <definedName name="DATA4" localSheetId="22">#REF!</definedName>
    <definedName name="DATA4" localSheetId="23">#REF!</definedName>
    <definedName name="DATA4" localSheetId="24">#REF!</definedName>
    <definedName name="DATA4" localSheetId="3">#REF!</definedName>
    <definedName name="DATA4" localSheetId="4">#REF!</definedName>
    <definedName name="DATA4" localSheetId="5">#REF!</definedName>
    <definedName name="DATA4" localSheetId="6">#REF!</definedName>
    <definedName name="DATA4" localSheetId="7">#REF!</definedName>
    <definedName name="DATA4" localSheetId="8">#REF!</definedName>
    <definedName name="DATA4" localSheetId="9">#REF!</definedName>
    <definedName name="DATA4">#REF!</definedName>
    <definedName name="DATA5" localSheetId="1">#REF!</definedName>
    <definedName name="DATA5" localSheetId="10">#REF!</definedName>
    <definedName name="DATA5" localSheetId="11">#REF!</definedName>
    <definedName name="DATA5" localSheetId="12">#REF!</definedName>
    <definedName name="DATA5" localSheetId="13">#REF!</definedName>
    <definedName name="DATA5" localSheetId="14">#REF!</definedName>
    <definedName name="DATA5" localSheetId="15">#REF!</definedName>
    <definedName name="DATA5" localSheetId="16">#REF!</definedName>
    <definedName name="DATA5" localSheetId="17">#REF!</definedName>
    <definedName name="DATA5" localSheetId="18">#REF!</definedName>
    <definedName name="DATA5" localSheetId="19">#REF!</definedName>
    <definedName name="DATA5" localSheetId="2">#REF!</definedName>
    <definedName name="DATA5" localSheetId="20">#REF!</definedName>
    <definedName name="DATA5" localSheetId="21">#REF!</definedName>
    <definedName name="DATA5" localSheetId="22">#REF!</definedName>
    <definedName name="DATA5" localSheetId="23">#REF!</definedName>
    <definedName name="DATA5" localSheetId="24">#REF!</definedName>
    <definedName name="DATA5" localSheetId="3">#REF!</definedName>
    <definedName name="DATA5" localSheetId="4">#REF!</definedName>
    <definedName name="DATA5" localSheetId="5">#REF!</definedName>
    <definedName name="DATA5" localSheetId="6">#REF!</definedName>
    <definedName name="DATA5" localSheetId="7">#REF!</definedName>
    <definedName name="DATA5" localSheetId="8">#REF!</definedName>
    <definedName name="DATA5" localSheetId="9">#REF!</definedName>
    <definedName name="DATA5">#REF!</definedName>
    <definedName name="DATA6" localSheetId="1">#REF!</definedName>
    <definedName name="DATA6" localSheetId="10">#REF!</definedName>
    <definedName name="DATA6" localSheetId="11">#REF!</definedName>
    <definedName name="DATA6" localSheetId="12">#REF!</definedName>
    <definedName name="DATA6" localSheetId="13">#REF!</definedName>
    <definedName name="DATA6" localSheetId="14">#REF!</definedName>
    <definedName name="DATA6" localSheetId="15">#REF!</definedName>
    <definedName name="DATA6" localSheetId="16">#REF!</definedName>
    <definedName name="DATA6" localSheetId="17">#REF!</definedName>
    <definedName name="DATA6" localSheetId="18">#REF!</definedName>
    <definedName name="DATA6" localSheetId="19">#REF!</definedName>
    <definedName name="DATA6" localSheetId="2">#REF!</definedName>
    <definedName name="DATA6" localSheetId="20">#REF!</definedName>
    <definedName name="DATA6" localSheetId="21">#REF!</definedName>
    <definedName name="DATA6" localSheetId="22">#REF!</definedName>
    <definedName name="DATA6" localSheetId="23">#REF!</definedName>
    <definedName name="DATA6" localSheetId="24">#REF!</definedName>
    <definedName name="DATA6" localSheetId="3">#REF!</definedName>
    <definedName name="DATA6" localSheetId="4">#REF!</definedName>
    <definedName name="DATA6" localSheetId="5">#REF!</definedName>
    <definedName name="DATA6" localSheetId="6">#REF!</definedName>
    <definedName name="DATA6" localSheetId="7">#REF!</definedName>
    <definedName name="DATA6" localSheetId="8">#REF!</definedName>
    <definedName name="DATA6" localSheetId="9">#REF!</definedName>
    <definedName name="DATA6">#REF!</definedName>
    <definedName name="DATA7" localSheetId="1">#REF!</definedName>
    <definedName name="DATA7" localSheetId="10">#REF!</definedName>
    <definedName name="DATA7" localSheetId="11">#REF!</definedName>
    <definedName name="DATA7" localSheetId="12">#REF!</definedName>
    <definedName name="DATA7" localSheetId="13">#REF!</definedName>
    <definedName name="DATA7" localSheetId="14">#REF!</definedName>
    <definedName name="DATA7" localSheetId="15">#REF!</definedName>
    <definedName name="DATA7" localSheetId="16">#REF!</definedName>
    <definedName name="DATA7" localSheetId="17">#REF!</definedName>
    <definedName name="DATA7" localSheetId="18">#REF!</definedName>
    <definedName name="DATA7" localSheetId="19">#REF!</definedName>
    <definedName name="DATA7" localSheetId="2">#REF!</definedName>
    <definedName name="DATA7" localSheetId="20">#REF!</definedName>
    <definedName name="DATA7" localSheetId="21">#REF!</definedName>
    <definedName name="DATA7" localSheetId="22">#REF!</definedName>
    <definedName name="DATA7" localSheetId="23">#REF!</definedName>
    <definedName name="DATA7" localSheetId="24">#REF!</definedName>
    <definedName name="DATA7" localSheetId="3">#REF!</definedName>
    <definedName name="DATA7" localSheetId="4">#REF!</definedName>
    <definedName name="DATA7" localSheetId="5">#REF!</definedName>
    <definedName name="DATA7" localSheetId="6">#REF!</definedName>
    <definedName name="DATA7" localSheetId="7">#REF!</definedName>
    <definedName name="DATA7" localSheetId="8">#REF!</definedName>
    <definedName name="DATA7" localSheetId="9">#REF!</definedName>
    <definedName name="DATA7">#REF!</definedName>
    <definedName name="DATA8" localSheetId="1">#REF!</definedName>
    <definedName name="DATA8" localSheetId="10">#REF!</definedName>
    <definedName name="DATA8" localSheetId="11">#REF!</definedName>
    <definedName name="DATA8" localSheetId="12">#REF!</definedName>
    <definedName name="DATA8" localSheetId="13">#REF!</definedName>
    <definedName name="DATA8" localSheetId="14">#REF!</definedName>
    <definedName name="DATA8" localSheetId="15">#REF!</definedName>
    <definedName name="DATA8" localSheetId="16">#REF!</definedName>
    <definedName name="DATA8" localSheetId="17">#REF!</definedName>
    <definedName name="DATA8" localSheetId="18">#REF!</definedName>
    <definedName name="DATA8" localSheetId="19">#REF!</definedName>
    <definedName name="DATA8" localSheetId="2">#REF!</definedName>
    <definedName name="DATA8" localSheetId="20">#REF!</definedName>
    <definedName name="DATA8" localSheetId="21">#REF!</definedName>
    <definedName name="DATA8" localSheetId="22">#REF!</definedName>
    <definedName name="DATA8" localSheetId="23">#REF!</definedName>
    <definedName name="DATA8" localSheetId="24">#REF!</definedName>
    <definedName name="DATA8" localSheetId="3">#REF!</definedName>
    <definedName name="DATA8" localSheetId="4">#REF!</definedName>
    <definedName name="DATA8" localSheetId="5">#REF!</definedName>
    <definedName name="DATA8" localSheetId="6">#REF!</definedName>
    <definedName name="DATA8" localSheetId="7">#REF!</definedName>
    <definedName name="DATA8" localSheetId="8">#REF!</definedName>
    <definedName name="DATA8" localSheetId="9">#REF!</definedName>
    <definedName name="DATA8">#REF!</definedName>
    <definedName name="DATA9" localSheetId="1">#REF!</definedName>
    <definedName name="DATA9" localSheetId="10">#REF!</definedName>
    <definedName name="DATA9" localSheetId="11">#REF!</definedName>
    <definedName name="DATA9" localSheetId="12">#REF!</definedName>
    <definedName name="DATA9" localSheetId="13">#REF!</definedName>
    <definedName name="DATA9" localSheetId="14">#REF!</definedName>
    <definedName name="DATA9" localSheetId="15">#REF!</definedName>
    <definedName name="DATA9" localSheetId="16">#REF!</definedName>
    <definedName name="DATA9" localSheetId="17">#REF!</definedName>
    <definedName name="DATA9" localSheetId="18">#REF!</definedName>
    <definedName name="DATA9" localSheetId="19">#REF!</definedName>
    <definedName name="DATA9" localSheetId="2">#REF!</definedName>
    <definedName name="DATA9" localSheetId="20">#REF!</definedName>
    <definedName name="DATA9" localSheetId="21">#REF!</definedName>
    <definedName name="DATA9" localSheetId="22">#REF!</definedName>
    <definedName name="DATA9" localSheetId="23">#REF!</definedName>
    <definedName name="DATA9" localSheetId="24">#REF!</definedName>
    <definedName name="DATA9" localSheetId="3">#REF!</definedName>
    <definedName name="DATA9" localSheetId="4">#REF!</definedName>
    <definedName name="DATA9" localSheetId="5">#REF!</definedName>
    <definedName name="DATA9" localSheetId="6">#REF!</definedName>
    <definedName name="DATA9" localSheetId="7">#REF!</definedName>
    <definedName name="DATA9" localSheetId="8">#REF!</definedName>
    <definedName name="DATA9" localSheetId="9">#REF!</definedName>
    <definedName name="DATA9">#REF!</definedName>
    <definedName name="Daten">[3]Lampen!$I$6</definedName>
    <definedName name="EH">[3]Lampen!$M$6</definedName>
    <definedName name="eurokoers" localSheetId="1">'[7]brutopr onl per 1.10,99 org.'!#REF!</definedName>
    <definedName name="eurokoers" localSheetId="10">'[7]brutopr onl per 1.10,99 org.'!#REF!</definedName>
    <definedName name="eurokoers" localSheetId="11">'[7]brutopr onl per 1.10,99 org.'!#REF!</definedName>
    <definedName name="eurokoers" localSheetId="12">'[7]brutopr onl per 1.10,99 org.'!#REF!</definedName>
    <definedName name="eurokoers" localSheetId="13">'[7]brutopr onl per 1.10,99 org.'!#REF!</definedName>
    <definedName name="eurokoers" localSheetId="14">'[7]brutopr onl per 1.10,99 org.'!#REF!</definedName>
    <definedName name="eurokoers" localSheetId="15">'[7]brutopr onl per 1.10,99 org.'!#REF!</definedName>
    <definedName name="eurokoers" localSheetId="16">'[7]brutopr onl per 1.10,99 org.'!#REF!</definedName>
    <definedName name="eurokoers" localSheetId="17">'[7]brutopr onl per 1.10,99 org.'!#REF!</definedName>
    <definedName name="eurokoers" localSheetId="18">'[7]brutopr onl per 1.10,99 org.'!#REF!</definedName>
    <definedName name="eurokoers" localSheetId="19">'[7]brutopr onl per 1.10,99 org.'!#REF!</definedName>
    <definedName name="eurokoers" localSheetId="2">'[7]brutopr onl per 1.10,99 org.'!#REF!</definedName>
    <definedName name="eurokoers" localSheetId="20">'[7]brutopr onl per 1.10,99 org.'!#REF!</definedName>
    <definedName name="eurokoers" localSheetId="21">'[7]brutopr onl per 1.10,99 org.'!#REF!</definedName>
    <definedName name="eurokoers" localSheetId="22">'[7]brutopr onl per 1.10,99 org.'!#REF!</definedName>
    <definedName name="eurokoers" localSheetId="23">'[7]brutopr onl per 1.10,99 org.'!#REF!</definedName>
    <definedName name="eurokoers" localSheetId="24">'[7]brutopr onl per 1.10,99 org.'!#REF!</definedName>
    <definedName name="eurokoers" localSheetId="3">'[7]brutopr onl per 1.10,99 org.'!#REF!</definedName>
    <definedName name="eurokoers" localSheetId="4">'[7]brutopr onl per 1.10,99 org.'!#REF!</definedName>
    <definedName name="eurokoers" localSheetId="5">'[7]brutopr onl per 1.10,99 org.'!#REF!</definedName>
    <definedName name="eurokoers" localSheetId="6">'[7]brutopr onl per 1.10,99 org.'!#REF!</definedName>
    <definedName name="eurokoers" localSheetId="7">'[7]brutopr onl per 1.10,99 org.'!#REF!</definedName>
    <definedName name="eurokoers" localSheetId="8">'[7]brutopr onl per 1.10,99 org.'!#REF!</definedName>
    <definedName name="eurokoers" localSheetId="9">'[7]brutopr onl per 1.10,99 org.'!#REF!</definedName>
    <definedName name="eurokoers">'[7]brutopr onl per 1.10,99 org.'!#REF!</definedName>
    <definedName name="EVP">[3]Lampen!$L$6</definedName>
    <definedName name="Farbe">[3]Lampen!$G$6</definedName>
    <definedName name="fff" localSheetId="1">[5]VK9798DOELEN!#REF!</definedName>
    <definedName name="fff" localSheetId="10">[5]VK9798DOELEN!#REF!</definedName>
    <definedName name="fff" localSheetId="11">[5]VK9798DOELEN!#REF!</definedName>
    <definedName name="fff" localSheetId="12">[5]VK9798DOELEN!#REF!</definedName>
    <definedName name="fff" localSheetId="13">[5]VK9798DOELEN!#REF!</definedName>
    <definedName name="fff" localSheetId="14">[5]VK9798DOELEN!#REF!</definedName>
    <definedName name="fff" localSheetId="15">[5]VK9798DOELEN!#REF!</definedName>
    <definedName name="fff" localSheetId="16">[5]VK9798DOELEN!#REF!</definedName>
    <definedName name="fff" localSheetId="17">[5]VK9798DOELEN!#REF!</definedName>
    <definedName name="fff" localSheetId="18">[5]VK9798DOELEN!#REF!</definedName>
    <definedName name="fff" localSheetId="19">[5]VK9798DOELEN!#REF!</definedName>
    <definedName name="fff" localSheetId="2">[5]VK9798DOELEN!#REF!</definedName>
    <definedName name="fff" localSheetId="20">[5]VK9798DOELEN!#REF!</definedName>
    <definedName name="fff" localSheetId="21">[5]VK9798DOELEN!#REF!</definedName>
    <definedName name="fff" localSheetId="22">[5]VK9798DOELEN!#REF!</definedName>
    <definedName name="fff" localSheetId="23">[5]VK9798DOELEN!#REF!</definedName>
    <definedName name="fff" localSheetId="24">[5]VK9798DOELEN!#REF!</definedName>
    <definedName name="fff" localSheetId="3">[5]VK9798DOELEN!#REF!</definedName>
    <definedName name="fff" localSheetId="4">[5]VK9798DOELEN!#REF!</definedName>
    <definedName name="fff" localSheetId="5">[5]VK9798DOELEN!#REF!</definedName>
    <definedName name="fff" localSheetId="6">[5]VK9798DOELEN!#REF!</definedName>
    <definedName name="fff" localSheetId="7">[5]VK9798DOELEN!#REF!</definedName>
    <definedName name="fff" localSheetId="8">[5]VK9798DOELEN!#REF!</definedName>
    <definedName name="fff" localSheetId="9">[5]VK9798DOELEN!#REF!</definedName>
    <definedName name="fff">[5]VK9798DOELEN!#REF!</definedName>
    <definedName name="Fitting">[2]Blad1!$J$2:$J$30</definedName>
    <definedName name="Format" localSheetId="1">#REF!</definedName>
    <definedName name="Format" localSheetId="10">#REF!</definedName>
    <definedName name="Format" localSheetId="11">#REF!</definedName>
    <definedName name="Format" localSheetId="12">#REF!</definedName>
    <definedName name="Format" localSheetId="13">#REF!</definedName>
    <definedName name="Format" localSheetId="14">#REF!</definedName>
    <definedName name="Format" localSheetId="15">#REF!</definedName>
    <definedName name="Format" localSheetId="16">#REF!</definedName>
    <definedName name="Format" localSheetId="17">#REF!</definedName>
    <definedName name="Format" localSheetId="18">#REF!</definedName>
    <definedName name="Format" localSheetId="19">#REF!</definedName>
    <definedName name="Format" localSheetId="2">#REF!</definedName>
    <definedName name="Format" localSheetId="20">#REF!</definedName>
    <definedName name="Format" localSheetId="21">#REF!</definedName>
    <definedName name="Format" localSheetId="22">#REF!</definedName>
    <definedName name="Format" localSheetId="23">#REF!</definedName>
    <definedName name="Format" localSheetId="24">#REF!</definedName>
    <definedName name="Format" localSheetId="3">#REF!</definedName>
    <definedName name="Format" localSheetId="4">#REF!</definedName>
    <definedName name="Format" localSheetId="5">#REF!</definedName>
    <definedName name="Format" localSheetId="6">#REF!</definedName>
    <definedName name="Format" localSheetId="7">#REF!</definedName>
    <definedName name="Format" localSheetId="8">#REF!</definedName>
    <definedName name="Format" localSheetId="9">#REF!</definedName>
    <definedName name="Format">#REF!</definedName>
    <definedName name="GH___8">[3]Lampen!$P$6</definedName>
    <definedName name="GH__10">[3]Lampen!$Q$6</definedName>
    <definedName name="IP">[2]Blad1!$F$2:$F$12</definedName>
    <definedName name="kalk" localSheetId="1">#REF!</definedName>
    <definedName name="kalk" localSheetId="10">#REF!</definedName>
    <definedName name="kalk" localSheetId="11">#REF!</definedName>
    <definedName name="kalk" localSheetId="12">#REF!</definedName>
    <definedName name="kalk" localSheetId="13">#REF!</definedName>
    <definedName name="kalk" localSheetId="14">#REF!</definedName>
    <definedName name="kalk" localSheetId="15">#REF!</definedName>
    <definedName name="kalk" localSheetId="16">#REF!</definedName>
    <definedName name="kalk" localSheetId="17">#REF!</definedName>
    <definedName name="kalk" localSheetId="18">#REF!</definedName>
    <definedName name="kalk" localSheetId="19">#REF!</definedName>
    <definedName name="kalk" localSheetId="2">#REF!</definedName>
    <definedName name="kalk" localSheetId="20">#REF!</definedName>
    <definedName name="kalk" localSheetId="21">#REF!</definedName>
    <definedName name="kalk" localSheetId="22">#REF!</definedName>
    <definedName name="kalk" localSheetId="23">#REF!</definedName>
    <definedName name="kalk" localSheetId="24">#REF!</definedName>
    <definedName name="kalk" localSheetId="3">#REF!</definedName>
    <definedName name="kalk" localSheetId="4">#REF!</definedName>
    <definedName name="kalk" localSheetId="5">#REF!</definedName>
    <definedName name="kalk" localSheetId="6">#REF!</definedName>
    <definedName name="kalk" localSheetId="7">#REF!</definedName>
    <definedName name="kalk" localSheetId="8">#REF!</definedName>
    <definedName name="kalk" localSheetId="9">#REF!</definedName>
    <definedName name="kalk">#REF!</definedName>
    <definedName name="Keuringen">[2]Blad1!$A$2:$A$6</definedName>
    <definedName name="Klasse">[2]Blad1!$G$2:$G$5</definedName>
    <definedName name="Kleur">[2]Blad1!$E$2:$E$16</definedName>
    <definedName name="Licht">[2]Blad1!$H$2:$H$4</definedName>
    <definedName name="Materiaal">[2]Blad1!$I$2:$I$11</definedName>
    <definedName name="MEDITYP" localSheetId="1">[3]Lampen!#REF!</definedName>
    <definedName name="MEDITYP" localSheetId="10">[3]Lampen!#REF!</definedName>
    <definedName name="MEDITYP" localSheetId="11">[3]Lampen!#REF!</definedName>
    <definedName name="MEDITYP" localSheetId="12">[3]Lampen!#REF!</definedName>
    <definedName name="MEDITYP" localSheetId="13">[3]Lampen!#REF!</definedName>
    <definedName name="MEDITYP" localSheetId="14">[3]Lampen!#REF!</definedName>
    <definedName name="MEDITYP" localSheetId="15">[3]Lampen!#REF!</definedName>
    <definedName name="MEDITYP" localSheetId="16">[3]Lampen!#REF!</definedName>
    <definedName name="MEDITYP" localSheetId="17">[3]Lampen!#REF!</definedName>
    <definedName name="MEDITYP" localSheetId="18">[3]Lampen!#REF!</definedName>
    <definedName name="MEDITYP" localSheetId="19">[3]Lampen!#REF!</definedName>
    <definedName name="MEDITYP" localSheetId="2">[3]Lampen!#REF!</definedName>
    <definedName name="MEDITYP" localSheetId="20">[3]Lampen!#REF!</definedName>
    <definedName name="MEDITYP" localSheetId="21">[3]Lampen!#REF!</definedName>
    <definedName name="MEDITYP" localSheetId="22">[3]Lampen!#REF!</definedName>
    <definedName name="MEDITYP" localSheetId="23">[3]Lampen!#REF!</definedName>
    <definedName name="MEDITYP" localSheetId="24">[3]Lampen!#REF!</definedName>
    <definedName name="MEDITYP" localSheetId="3">[3]Lampen!#REF!</definedName>
    <definedName name="MEDITYP" localSheetId="4">[3]Lampen!#REF!</definedName>
    <definedName name="MEDITYP" localSheetId="5">[3]Lampen!#REF!</definedName>
    <definedName name="MEDITYP" localSheetId="6">[3]Lampen!#REF!</definedName>
    <definedName name="MEDITYP" localSheetId="7">[3]Lampen!#REF!</definedName>
    <definedName name="MEDITYP" localSheetId="8">[3]Lampen!#REF!</definedName>
    <definedName name="MEDITYP" localSheetId="9">[3]Lampen!#REF!</definedName>
    <definedName name="MEDITYP">[3]Lampen!#REF!</definedName>
    <definedName name="Montage">[2]Blad1!$D$2:$D$5</definedName>
    <definedName name="Nederlands">[8]CAME2008!$B$1:$F$319</definedName>
    <definedName name="netto_GH">[3]Lampen!$N$6</definedName>
    <definedName name="OG_NVP" localSheetId="1">#REF!</definedName>
    <definedName name="OG_NVP" localSheetId="10">#REF!</definedName>
    <definedName name="OG_NVP" localSheetId="11">#REF!</definedName>
    <definedName name="OG_NVP" localSheetId="12">#REF!</definedName>
    <definedName name="OG_NVP" localSheetId="13">#REF!</definedName>
    <definedName name="OG_NVP" localSheetId="14">#REF!</definedName>
    <definedName name="OG_NVP" localSheetId="15">#REF!</definedName>
    <definedName name="OG_NVP" localSheetId="16">#REF!</definedName>
    <definedName name="OG_NVP" localSheetId="17">#REF!</definedName>
    <definedName name="OG_NVP" localSheetId="18">#REF!</definedName>
    <definedName name="OG_NVP" localSheetId="19">#REF!</definedName>
    <definedName name="OG_NVP" localSheetId="2">#REF!</definedName>
    <definedName name="OG_NVP" localSheetId="20">#REF!</definedName>
    <definedName name="OG_NVP" localSheetId="21">#REF!</definedName>
    <definedName name="OG_NVP" localSheetId="22">#REF!</definedName>
    <definedName name="OG_NVP" localSheetId="23">#REF!</definedName>
    <definedName name="OG_NVP" localSheetId="24">#REF!</definedName>
    <definedName name="OG_NVP" localSheetId="3">#REF!</definedName>
    <definedName name="OG_NVP" localSheetId="4">#REF!</definedName>
    <definedName name="OG_NVP" localSheetId="5">#REF!</definedName>
    <definedName name="OG_NVP" localSheetId="6">#REF!</definedName>
    <definedName name="OG_NVP" localSheetId="7">#REF!</definedName>
    <definedName name="OG_NVP" localSheetId="8">#REF!</definedName>
    <definedName name="OG_NVP" localSheetId="9">#REF!</definedName>
    <definedName name="OG_NVP">#REF!</definedName>
    <definedName name="One_and_only_ontdubbeld" localSheetId="1">#REF!</definedName>
    <definedName name="One_and_only_ontdubbeld" localSheetId="10">#REF!</definedName>
    <definedName name="One_and_only_ontdubbeld" localSheetId="11">#REF!</definedName>
    <definedName name="One_and_only_ontdubbeld" localSheetId="12">#REF!</definedName>
    <definedName name="One_and_only_ontdubbeld" localSheetId="13">#REF!</definedName>
    <definedName name="One_and_only_ontdubbeld" localSheetId="14">#REF!</definedName>
    <definedName name="One_and_only_ontdubbeld" localSheetId="15">#REF!</definedName>
    <definedName name="One_and_only_ontdubbeld" localSheetId="16">#REF!</definedName>
    <definedName name="One_and_only_ontdubbeld" localSheetId="17">#REF!</definedName>
    <definedName name="One_and_only_ontdubbeld" localSheetId="18">#REF!</definedName>
    <definedName name="One_and_only_ontdubbeld" localSheetId="19">#REF!</definedName>
    <definedName name="One_and_only_ontdubbeld" localSheetId="2">#REF!</definedName>
    <definedName name="One_and_only_ontdubbeld" localSheetId="20">#REF!</definedName>
    <definedName name="One_and_only_ontdubbeld" localSheetId="21">#REF!</definedName>
    <definedName name="One_and_only_ontdubbeld" localSheetId="22">#REF!</definedName>
    <definedName name="One_and_only_ontdubbeld" localSheetId="23">#REF!</definedName>
    <definedName name="One_and_only_ontdubbeld" localSheetId="24">#REF!</definedName>
    <definedName name="One_and_only_ontdubbeld" localSheetId="3">#REF!</definedName>
    <definedName name="One_and_only_ontdubbeld" localSheetId="4">#REF!</definedName>
    <definedName name="One_and_only_ontdubbeld" localSheetId="5">#REF!</definedName>
    <definedName name="One_and_only_ontdubbeld" localSheetId="6">#REF!</definedName>
    <definedName name="One_and_only_ontdubbeld" localSheetId="7">#REF!</definedName>
    <definedName name="One_and_only_ontdubbeld" localSheetId="8">#REF!</definedName>
    <definedName name="One_and_only_ontdubbeld" localSheetId="9">#REF!</definedName>
    <definedName name="One_and_only_ontdubbeld">#REF!</definedName>
    <definedName name="SAPBEXdnldView" hidden="1">"0612VEYFI88DXMCJ7RPCU59R0"</definedName>
    <definedName name="SAPBEXrevision" hidden="1">1</definedName>
    <definedName name="SAPBEXsysID" hidden="1">"P2B"</definedName>
    <definedName name="SAPBEXwbID" hidden="1">"670LXAKJ5GD2A7H2MJ4X9P124"</definedName>
    <definedName name="Sortierbereich_3_Import" localSheetId="1">#REF!</definedName>
    <definedName name="Sortierbereich_3_Import" localSheetId="10">#REF!</definedName>
    <definedName name="Sortierbereich_3_Import" localSheetId="11">#REF!</definedName>
    <definedName name="Sortierbereich_3_Import" localSheetId="12">#REF!</definedName>
    <definedName name="Sortierbereich_3_Import" localSheetId="13">#REF!</definedName>
    <definedName name="Sortierbereich_3_Import" localSheetId="14">#REF!</definedName>
    <definedName name="Sortierbereich_3_Import" localSheetId="15">#REF!</definedName>
    <definedName name="Sortierbereich_3_Import" localSheetId="16">#REF!</definedName>
    <definedName name="Sortierbereich_3_Import" localSheetId="17">#REF!</definedName>
    <definedName name="Sortierbereich_3_Import" localSheetId="18">#REF!</definedName>
    <definedName name="Sortierbereich_3_Import" localSheetId="19">#REF!</definedName>
    <definedName name="Sortierbereich_3_Import" localSheetId="2">#REF!</definedName>
    <definedName name="Sortierbereich_3_Import" localSheetId="20">#REF!</definedName>
    <definedName name="Sortierbereich_3_Import" localSheetId="21">#REF!</definedName>
    <definedName name="Sortierbereich_3_Import" localSheetId="22">#REF!</definedName>
    <definedName name="Sortierbereich_3_Import" localSheetId="23">#REF!</definedName>
    <definedName name="Sortierbereich_3_Import" localSheetId="24">#REF!</definedName>
    <definedName name="Sortierbereich_3_Import" localSheetId="3">#REF!</definedName>
    <definedName name="Sortierbereich_3_Import" localSheetId="4">#REF!</definedName>
    <definedName name="Sortierbereich_3_Import" localSheetId="5">#REF!</definedName>
    <definedName name="Sortierbereich_3_Import" localSheetId="6">#REF!</definedName>
    <definedName name="Sortierbereich_3_Import" localSheetId="7">#REF!</definedName>
    <definedName name="Sortierbereich_3_Import" localSheetId="8">#REF!</definedName>
    <definedName name="Sortierbereich_3_Import" localSheetId="9">#REF!</definedName>
    <definedName name="Sortierbereich_3_Import">#REF!</definedName>
    <definedName name="Sortiere_DS_3_Import" localSheetId="1">#REF!</definedName>
    <definedName name="Sortiere_DS_3_Import" localSheetId="10">#REF!</definedName>
    <definedName name="Sortiere_DS_3_Import" localSheetId="11">#REF!</definedName>
    <definedName name="Sortiere_DS_3_Import" localSheetId="12">#REF!</definedName>
    <definedName name="Sortiere_DS_3_Import" localSheetId="13">#REF!</definedName>
    <definedName name="Sortiere_DS_3_Import" localSheetId="14">#REF!</definedName>
    <definedName name="Sortiere_DS_3_Import" localSheetId="15">#REF!</definedName>
    <definedName name="Sortiere_DS_3_Import" localSheetId="16">#REF!</definedName>
    <definedName name="Sortiere_DS_3_Import" localSheetId="17">#REF!</definedName>
    <definedName name="Sortiere_DS_3_Import" localSheetId="18">#REF!</definedName>
    <definedName name="Sortiere_DS_3_Import" localSheetId="19">#REF!</definedName>
    <definedName name="Sortiere_DS_3_Import" localSheetId="2">#REF!</definedName>
    <definedName name="Sortiere_DS_3_Import" localSheetId="20">#REF!</definedName>
    <definedName name="Sortiere_DS_3_Import" localSheetId="21">#REF!</definedName>
    <definedName name="Sortiere_DS_3_Import" localSheetId="22">#REF!</definedName>
    <definedName name="Sortiere_DS_3_Import" localSheetId="23">#REF!</definedName>
    <definedName name="Sortiere_DS_3_Import" localSheetId="24">#REF!</definedName>
    <definedName name="Sortiere_DS_3_Import" localSheetId="3">#REF!</definedName>
    <definedName name="Sortiere_DS_3_Import" localSheetId="4">#REF!</definedName>
    <definedName name="Sortiere_DS_3_Import" localSheetId="5">#REF!</definedName>
    <definedName name="Sortiere_DS_3_Import" localSheetId="6">#REF!</definedName>
    <definedName name="Sortiere_DS_3_Import" localSheetId="7">#REF!</definedName>
    <definedName name="Sortiere_DS_3_Import" localSheetId="8">#REF!</definedName>
    <definedName name="Sortiere_DS_3_Import" localSheetId="9">#REF!</definedName>
    <definedName name="Sortiere_DS_3_Import">#REF!</definedName>
    <definedName name="Stk" localSheetId="1">#REF!</definedName>
    <definedName name="Stk" localSheetId="10">#REF!</definedName>
    <definedName name="Stk" localSheetId="11">#REF!</definedName>
    <definedName name="Stk" localSheetId="12">#REF!</definedName>
    <definedName name="Stk" localSheetId="13">#REF!</definedName>
    <definedName name="Stk" localSheetId="14">#REF!</definedName>
    <definedName name="Stk" localSheetId="15">#REF!</definedName>
    <definedName name="Stk" localSheetId="16">#REF!</definedName>
    <definedName name="Stk" localSheetId="17">#REF!</definedName>
    <definedName name="Stk" localSheetId="18">#REF!</definedName>
    <definedName name="Stk" localSheetId="19">#REF!</definedName>
    <definedName name="Stk" localSheetId="2">#REF!</definedName>
    <definedName name="Stk" localSheetId="20">#REF!</definedName>
    <definedName name="Stk" localSheetId="21">#REF!</definedName>
    <definedName name="Stk" localSheetId="22">#REF!</definedName>
    <definedName name="Stk" localSheetId="23">#REF!</definedName>
    <definedName name="Stk" localSheetId="24">#REF!</definedName>
    <definedName name="Stk" localSheetId="3">#REF!</definedName>
    <definedName name="Stk" localSheetId="4">#REF!</definedName>
    <definedName name="Stk" localSheetId="5">#REF!</definedName>
    <definedName name="Stk" localSheetId="6">#REF!</definedName>
    <definedName name="Stk" localSheetId="7">#REF!</definedName>
    <definedName name="Stk" localSheetId="8">#REF!</definedName>
    <definedName name="Stk" localSheetId="9">#REF!</definedName>
    <definedName name="Stk">#REF!</definedName>
    <definedName name="T_WEEE_Gesamtdatei" localSheetId="1">#REF!</definedName>
    <definedName name="T_WEEE_Gesamtdatei" localSheetId="10">#REF!</definedName>
    <definedName name="T_WEEE_Gesamtdatei" localSheetId="11">#REF!</definedName>
    <definedName name="T_WEEE_Gesamtdatei" localSheetId="12">#REF!</definedName>
    <definedName name="T_WEEE_Gesamtdatei" localSheetId="13">#REF!</definedName>
    <definedName name="T_WEEE_Gesamtdatei" localSheetId="14">#REF!</definedName>
    <definedName name="T_WEEE_Gesamtdatei" localSheetId="15">#REF!</definedName>
    <definedName name="T_WEEE_Gesamtdatei" localSheetId="16">#REF!</definedName>
    <definedName name="T_WEEE_Gesamtdatei" localSheetId="17">#REF!</definedName>
    <definedName name="T_WEEE_Gesamtdatei" localSheetId="18">#REF!</definedName>
    <definedName name="T_WEEE_Gesamtdatei" localSheetId="19">#REF!</definedName>
    <definedName name="T_WEEE_Gesamtdatei" localSheetId="2">#REF!</definedName>
    <definedName name="T_WEEE_Gesamtdatei" localSheetId="20">#REF!</definedName>
    <definedName name="T_WEEE_Gesamtdatei" localSheetId="21">#REF!</definedName>
    <definedName name="T_WEEE_Gesamtdatei" localSheetId="22">#REF!</definedName>
    <definedName name="T_WEEE_Gesamtdatei" localSheetId="23">#REF!</definedName>
    <definedName name="T_WEEE_Gesamtdatei" localSheetId="24">#REF!</definedName>
    <definedName name="T_WEEE_Gesamtdatei" localSheetId="3">#REF!</definedName>
    <definedName name="T_WEEE_Gesamtdatei" localSheetId="4">#REF!</definedName>
    <definedName name="T_WEEE_Gesamtdatei" localSheetId="5">#REF!</definedName>
    <definedName name="T_WEEE_Gesamtdatei" localSheetId="6">#REF!</definedName>
    <definedName name="T_WEEE_Gesamtdatei" localSheetId="7">#REF!</definedName>
    <definedName name="T_WEEE_Gesamtdatei" localSheetId="8">#REF!</definedName>
    <definedName name="T_WEEE_Gesamtdatei" localSheetId="9">#REF!</definedName>
    <definedName name="T_WEEE_Gesamtdatei">#REF!</definedName>
    <definedName name="Tabel" localSheetId="1">#REF!</definedName>
    <definedName name="Tabel" localSheetId="10">#REF!</definedName>
    <definedName name="Tabel" localSheetId="11">#REF!</definedName>
    <definedName name="Tabel" localSheetId="12">#REF!</definedName>
    <definedName name="Tabel" localSheetId="13">#REF!</definedName>
    <definedName name="Tabel" localSheetId="14">#REF!</definedName>
    <definedName name="Tabel" localSheetId="15">#REF!</definedName>
    <definedName name="Tabel" localSheetId="16">#REF!</definedName>
    <definedName name="Tabel" localSheetId="17">#REF!</definedName>
    <definedName name="Tabel" localSheetId="18">#REF!</definedName>
    <definedName name="Tabel" localSheetId="19">#REF!</definedName>
    <definedName name="Tabel" localSheetId="2">#REF!</definedName>
    <definedName name="Tabel" localSheetId="20">#REF!</definedName>
    <definedName name="Tabel" localSheetId="21">#REF!</definedName>
    <definedName name="Tabel" localSheetId="22">#REF!</definedName>
    <definedName name="Tabel" localSheetId="23">#REF!</definedName>
    <definedName name="Tabel" localSheetId="24">#REF!</definedName>
    <definedName name="Tabel" localSheetId="3">#REF!</definedName>
    <definedName name="Tabel" localSheetId="4">#REF!</definedName>
    <definedName name="Tabel" localSheetId="5">#REF!</definedName>
    <definedName name="Tabel" localSheetId="6">#REF!</definedName>
    <definedName name="Tabel" localSheetId="7">#REF!</definedName>
    <definedName name="Tabel" localSheetId="8">#REF!</definedName>
    <definedName name="Tabel" localSheetId="9">#REF!</definedName>
    <definedName name="Tabel">#REF!</definedName>
    <definedName name="TAR_BEL__ZZZ_creation_fichier_tarif_format_Public_CD_XLS" localSheetId="1">#REF!</definedName>
    <definedName name="TAR_BEL__ZZZ_creation_fichier_tarif_format_Public_CD_XLS" localSheetId="10">#REF!</definedName>
    <definedName name="TAR_BEL__ZZZ_creation_fichier_tarif_format_Public_CD_XLS" localSheetId="11">#REF!</definedName>
    <definedName name="TAR_BEL__ZZZ_creation_fichier_tarif_format_Public_CD_XLS" localSheetId="12">#REF!</definedName>
    <definedName name="TAR_BEL__ZZZ_creation_fichier_tarif_format_Public_CD_XLS" localSheetId="13">#REF!</definedName>
    <definedName name="TAR_BEL__ZZZ_creation_fichier_tarif_format_Public_CD_XLS" localSheetId="14">#REF!</definedName>
    <definedName name="TAR_BEL__ZZZ_creation_fichier_tarif_format_Public_CD_XLS" localSheetId="15">#REF!</definedName>
    <definedName name="TAR_BEL__ZZZ_creation_fichier_tarif_format_Public_CD_XLS" localSheetId="16">#REF!</definedName>
    <definedName name="TAR_BEL__ZZZ_creation_fichier_tarif_format_Public_CD_XLS" localSheetId="17">#REF!</definedName>
    <definedName name="TAR_BEL__ZZZ_creation_fichier_tarif_format_Public_CD_XLS" localSheetId="18">#REF!</definedName>
    <definedName name="TAR_BEL__ZZZ_creation_fichier_tarif_format_Public_CD_XLS" localSheetId="19">#REF!</definedName>
    <definedName name="TAR_BEL__ZZZ_creation_fichier_tarif_format_Public_CD_XLS" localSheetId="2">#REF!</definedName>
    <definedName name="TAR_BEL__ZZZ_creation_fichier_tarif_format_Public_CD_XLS" localSheetId="20">#REF!</definedName>
    <definedName name="TAR_BEL__ZZZ_creation_fichier_tarif_format_Public_CD_XLS" localSheetId="21">#REF!</definedName>
    <definedName name="TAR_BEL__ZZZ_creation_fichier_tarif_format_Public_CD_XLS" localSheetId="22">#REF!</definedName>
    <definedName name="TAR_BEL__ZZZ_creation_fichier_tarif_format_Public_CD_XLS" localSheetId="23">#REF!</definedName>
    <definedName name="TAR_BEL__ZZZ_creation_fichier_tarif_format_Public_CD_XLS" localSheetId="24">#REF!</definedName>
    <definedName name="TAR_BEL__ZZZ_creation_fichier_tarif_format_Public_CD_XLS" localSheetId="3">#REF!</definedName>
    <definedName name="TAR_BEL__ZZZ_creation_fichier_tarif_format_Public_CD_XLS" localSheetId="4">#REF!</definedName>
    <definedName name="TAR_BEL__ZZZ_creation_fichier_tarif_format_Public_CD_XLS" localSheetId="5">#REF!</definedName>
    <definedName name="TAR_BEL__ZZZ_creation_fichier_tarif_format_Public_CD_XLS" localSheetId="6">#REF!</definedName>
    <definedName name="TAR_BEL__ZZZ_creation_fichier_tarif_format_Public_CD_XLS" localSheetId="7">#REF!</definedName>
    <definedName name="TAR_BEL__ZZZ_creation_fichier_tarif_format_Public_CD_XLS" localSheetId="8">#REF!</definedName>
    <definedName name="TAR_BEL__ZZZ_creation_fichier_tarif_format_Public_CD_XLS" localSheetId="9">#REF!</definedName>
    <definedName name="TAR_BEL__ZZZ_creation_fichier_tarif_format_Public_CD_XLS">#REF!</definedName>
    <definedName name="techn.">[3]Lampen!$H$6</definedName>
    <definedName name="TEST1" localSheetId="1">#REF!</definedName>
    <definedName name="TEST1" localSheetId="10">#REF!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3">#REF!</definedName>
    <definedName name="TEST1" localSheetId="4">#REF!</definedName>
    <definedName name="TEST1" localSheetId="5">#REF!</definedName>
    <definedName name="TEST1" localSheetId="6">#REF!</definedName>
    <definedName name="TEST1" localSheetId="7">#REF!</definedName>
    <definedName name="TEST1" localSheetId="8">#REF!</definedName>
    <definedName name="TEST1" localSheetId="9">#REF!</definedName>
    <definedName name="TEST1">#REF!</definedName>
    <definedName name="TEST10" localSheetId="1">#REF!</definedName>
    <definedName name="TEST10" localSheetId="10">#REF!</definedName>
    <definedName name="TEST10" localSheetId="11">#REF!</definedName>
    <definedName name="TEST10" localSheetId="12">#REF!</definedName>
    <definedName name="TEST10" localSheetId="13">#REF!</definedName>
    <definedName name="TEST10" localSheetId="14">#REF!</definedName>
    <definedName name="TEST10" localSheetId="15">#REF!</definedName>
    <definedName name="TEST10" localSheetId="16">#REF!</definedName>
    <definedName name="TEST10" localSheetId="17">#REF!</definedName>
    <definedName name="TEST10" localSheetId="18">#REF!</definedName>
    <definedName name="TEST10" localSheetId="19">#REF!</definedName>
    <definedName name="TEST10" localSheetId="2">#REF!</definedName>
    <definedName name="TEST10" localSheetId="20">#REF!</definedName>
    <definedName name="TEST10" localSheetId="21">#REF!</definedName>
    <definedName name="TEST10" localSheetId="22">#REF!</definedName>
    <definedName name="TEST10" localSheetId="23">#REF!</definedName>
    <definedName name="TEST10" localSheetId="24">#REF!</definedName>
    <definedName name="TEST10" localSheetId="3">#REF!</definedName>
    <definedName name="TEST10" localSheetId="4">#REF!</definedName>
    <definedName name="TEST10" localSheetId="5">#REF!</definedName>
    <definedName name="TEST10" localSheetId="6">#REF!</definedName>
    <definedName name="TEST10" localSheetId="7">#REF!</definedName>
    <definedName name="TEST10" localSheetId="8">#REF!</definedName>
    <definedName name="TEST10" localSheetId="9">#REF!</definedName>
    <definedName name="TEST10">#REF!</definedName>
    <definedName name="TEST11" localSheetId="1">#REF!</definedName>
    <definedName name="TEST11" localSheetId="10">#REF!</definedName>
    <definedName name="TEST11" localSheetId="11">#REF!</definedName>
    <definedName name="TEST11" localSheetId="12">#REF!</definedName>
    <definedName name="TEST11" localSheetId="13">#REF!</definedName>
    <definedName name="TEST11" localSheetId="14">#REF!</definedName>
    <definedName name="TEST11" localSheetId="15">#REF!</definedName>
    <definedName name="TEST11" localSheetId="16">#REF!</definedName>
    <definedName name="TEST11" localSheetId="17">#REF!</definedName>
    <definedName name="TEST11" localSheetId="18">#REF!</definedName>
    <definedName name="TEST11" localSheetId="19">#REF!</definedName>
    <definedName name="TEST11" localSheetId="2">#REF!</definedName>
    <definedName name="TEST11" localSheetId="20">#REF!</definedName>
    <definedName name="TEST11" localSheetId="21">#REF!</definedName>
    <definedName name="TEST11" localSheetId="22">#REF!</definedName>
    <definedName name="TEST11" localSheetId="23">#REF!</definedName>
    <definedName name="TEST11" localSheetId="24">#REF!</definedName>
    <definedName name="TEST11" localSheetId="3">#REF!</definedName>
    <definedName name="TEST11" localSheetId="4">#REF!</definedName>
    <definedName name="TEST11" localSheetId="5">#REF!</definedName>
    <definedName name="TEST11" localSheetId="6">#REF!</definedName>
    <definedName name="TEST11" localSheetId="7">#REF!</definedName>
    <definedName name="TEST11" localSheetId="8">#REF!</definedName>
    <definedName name="TEST11" localSheetId="9">#REF!</definedName>
    <definedName name="TEST11">#REF!</definedName>
    <definedName name="TEST12" localSheetId="1">#REF!</definedName>
    <definedName name="TEST12" localSheetId="10">#REF!</definedName>
    <definedName name="TEST12" localSheetId="11">#REF!</definedName>
    <definedName name="TEST12" localSheetId="12">#REF!</definedName>
    <definedName name="TEST12" localSheetId="13">#REF!</definedName>
    <definedName name="TEST12" localSheetId="14">#REF!</definedName>
    <definedName name="TEST12" localSheetId="15">#REF!</definedName>
    <definedName name="TEST12" localSheetId="16">#REF!</definedName>
    <definedName name="TEST12" localSheetId="17">#REF!</definedName>
    <definedName name="TEST12" localSheetId="18">#REF!</definedName>
    <definedName name="TEST12" localSheetId="19">#REF!</definedName>
    <definedName name="TEST12" localSheetId="2">#REF!</definedName>
    <definedName name="TEST12" localSheetId="20">#REF!</definedName>
    <definedName name="TEST12" localSheetId="21">#REF!</definedName>
    <definedName name="TEST12" localSheetId="22">#REF!</definedName>
    <definedName name="TEST12" localSheetId="23">#REF!</definedName>
    <definedName name="TEST12" localSheetId="24">#REF!</definedName>
    <definedName name="TEST12" localSheetId="3">#REF!</definedName>
    <definedName name="TEST12" localSheetId="4">#REF!</definedName>
    <definedName name="TEST12" localSheetId="5">#REF!</definedName>
    <definedName name="TEST12" localSheetId="6">#REF!</definedName>
    <definedName name="TEST12" localSheetId="7">#REF!</definedName>
    <definedName name="TEST12" localSheetId="8">#REF!</definedName>
    <definedName name="TEST12" localSheetId="9">#REF!</definedName>
    <definedName name="TEST12">#REF!</definedName>
    <definedName name="TEST13" localSheetId="1">#REF!</definedName>
    <definedName name="TEST13" localSheetId="10">#REF!</definedName>
    <definedName name="TEST13" localSheetId="11">#REF!</definedName>
    <definedName name="TEST13" localSheetId="12">#REF!</definedName>
    <definedName name="TEST13" localSheetId="13">#REF!</definedName>
    <definedName name="TEST13" localSheetId="14">#REF!</definedName>
    <definedName name="TEST13" localSheetId="15">#REF!</definedName>
    <definedName name="TEST13" localSheetId="16">#REF!</definedName>
    <definedName name="TEST13" localSheetId="17">#REF!</definedName>
    <definedName name="TEST13" localSheetId="18">#REF!</definedName>
    <definedName name="TEST13" localSheetId="19">#REF!</definedName>
    <definedName name="TEST13" localSheetId="2">#REF!</definedName>
    <definedName name="TEST13" localSheetId="20">#REF!</definedName>
    <definedName name="TEST13" localSheetId="21">#REF!</definedName>
    <definedName name="TEST13" localSheetId="22">#REF!</definedName>
    <definedName name="TEST13" localSheetId="23">#REF!</definedName>
    <definedName name="TEST13" localSheetId="24">#REF!</definedName>
    <definedName name="TEST13" localSheetId="3">#REF!</definedName>
    <definedName name="TEST13" localSheetId="4">#REF!</definedName>
    <definedName name="TEST13" localSheetId="5">#REF!</definedName>
    <definedName name="TEST13" localSheetId="6">#REF!</definedName>
    <definedName name="TEST13" localSheetId="7">#REF!</definedName>
    <definedName name="TEST13" localSheetId="8">#REF!</definedName>
    <definedName name="TEST13" localSheetId="9">#REF!</definedName>
    <definedName name="TEST13">#REF!</definedName>
    <definedName name="TEST14" localSheetId="1">#REF!</definedName>
    <definedName name="TEST14" localSheetId="10">#REF!</definedName>
    <definedName name="TEST14" localSheetId="11">#REF!</definedName>
    <definedName name="TEST14" localSheetId="12">#REF!</definedName>
    <definedName name="TEST14" localSheetId="13">#REF!</definedName>
    <definedName name="TEST14" localSheetId="14">#REF!</definedName>
    <definedName name="TEST14" localSheetId="15">#REF!</definedName>
    <definedName name="TEST14" localSheetId="16">#REF!</definedName>
    <definedName name="TEST14" localSheetId="17">#REF!</definedName>
    <definedName name="TEST14" localSheetId="18">#REF!</definedName>
    <definedName name="TEST14" localSheetId="19">#REF!</definedName>
    <definedName name="TEST14" localSheetId="2">#REF!</definedName>
    <definedName name="TEST14" localSheetId="20">#REF!</definedName>
    <definedName name="TEST14" localSheetId="21">#REF!</definedName>
    <definedName name="TEST14" localSheetId="22">#REF!</definedName>
    <definedName name="TEST14" localSheetId="23">#REF!</definedName>
    <definedName name="TEST14" localSheetId="24">#REF!</definedName>
    <definedName name="TEST14" localSheetId="3">#REF!</definedName>
    <definedName name="TEST14" localSheetId="4">#REF!</definedName>
    <definedName name="TEST14" localSheetId="5">#REF!</definedName>
    <definedName name="TEST14" localSheetId="6">#REF!</definedName>
    <definedName name="TEST14" localSheetId="7">#REF!</definedName>
    <definedName name="TEST14" localSheetId="8">#REF!</definedName>
    <definedName name="TEST14" localSheetId="9">#REF!</definedName>
    <definedName name="TEST14">#REF!</definedName>
    <definedName name="TEST15" localSheetId="1">#REF!</definedName>
    <definedName name="TEST15" localSheetId="10">#REF!</definedName>
    <definedName name="TEST15" localSheetId="11">#REF!</definedName>
    <definedName name="TEST15" localSheetId="12">#REF!</definedName>
    <definedName name="TEST15" localSheetId="13">#REF!</definedName>
    <definedName name="TEST15" localSheetId="14">#REF!</definedName>
    <definedName name="TEST15" localSheetId="15">#REF!</definedName>
    <definedName name="TEST15" localSheetId="16">#REF!</definedName>
    <definedName name="TEST15" localSheetId="17">#REF!</definedName>
    <definedName name="TEST15" localSheetId="18">#REF!</definedName>
    <definedName name="TEST15" localSheetId="19">#REF!</definedName>
    <definedName name="TEST15" localSheetId="2">#REF!</definedName>
    <definedName name="TEST15" localSheetId="20">#REF!</definedName>
    <definedName name="TEST15" localSheetId="21">#REF!</definedName>
    <definedName name="TEST15" localSheetId="22">#REF!</definedName>
    <definedName name="TEST15" localSheetId="23">#REF!</definedName>
    <definedName name="TEST15" localSheetId="24">#REF!</definedName>
    <definedName name="TEST15" localSheetId="3">#REF!</definedName>
    <definedName name="TEST15" localSheetId="4">#REF!</definedName>
    <definedName name="TEST15" localSheetId="5">#REF!</definedName>
    <definedName name="TEST15" localSheetId="6">#REF!</definedName>
    <definedName name="TEST15" localSheetId="7">#REF!</definedName>
    <definedName name="TEST15" localSheetId="8">#REF!</definedName>
    <definedName name="TEST15" localSheetId="9">#REF!</definedName>
    <definedName name="TEST15">#REF!</definedName>
    <definedName name="TEST16" localSheetId="1">#REF!</definedName>
    <definedName name="TEST16" localSheetId="10">#REF!</definedName>
    <definedName name="TEST16" localSheetId="11">#REF!</definedName>
    <definedName name="TEST16" localSheetId="12">#REF!</definedName>
    <definedName name="TEST16" localSheetId="13">#REF!</definedName>
    <definedName name="TEST16" localSheetId="14">#REF!</definedName>
    <definedName name="TEST16" localSheetId="15">#REF!</definedName>
    <definedName name="TEST16" localSheetId="16">#REF!</definedName>
    <definedName name="TEST16" localSheetId="17">#REF!</definedName>
    <definedName name="TEST16" localSheetId="18">#REF!</definedName>
    <definedName name="TEST16" localSheetId="19">#REF!</definedName>
    <definedName name="TEST16" localSheetId="2">#REF!</definedName>
    <definedName name="TEST16" localSheetId="20">#REF!</definedName>
    <definedName name="TEST16" localSheetId="21">#REF!</definedName>
    <definedName name="TEST16" localSheetId="22">#REF!</definedName>
    <definedName name="TEST16" localSheetId="23">#REF!</definedName>
    <definedName name="TEST16" localSheetId="24">#REF!</definedName>
    <definedName name="TEST16" localSheetId="3">#REF!</definedName>
    <definedName name="TEST16" localSheetId="4">#REF!</definedName>
    <definedName name="TEST16" localSheetId="5">#REF!</definedName>
    <definedName name="TEST16" localSheetId="6">#REF!</definedName>
    <definedName name="TEST16" localSheetId="7">#REF!</definedName>
    <definedName name="TEST16" localSheetId="8">#REF!</definedName>
    <definedName name="TEST16" localSheetId="9">#REF!</definedName>
    <definedName name="TEST16">#REF!</definedName>
    <definedName name="TEST17" localSheetId="1">#REF!</definedName>
    <definedName name="TEST17" localSheetId="10">#REF!</definedName>
    <definedName name="TEST17" localSheetId="11">#REF!</definedName>
    <definedName name="TEST17" localSheetId="12">#REF!</definedName>
    <definedName name="TEST17" localSheetId="13">#REF!</definedName>
    <definedName name="TEST17" localSheetId="14">#REF!</definedName>
    <definedName name="TEST17" localSheetId="15">#REF!</definedName>
    <definedName name="TEST17" localSheetId="16">#REF!</definedName>
    <definedName name="TEST17" localSheetId="17">#REF!</definedName>
    <definedName name="TEST17" localSheetId="18">#REF!</definedName>
    <definedName name="TEST17" localSheetId="19">#REF!</definedName>
    <definedName name="TEST17" localSheetId="2">#REF!</definedName>
    <definedName name="TEST17" localSheetId="20">#REF!</definedName>
    <definedName name="TEST17" localSheetId="21">#REF!</definedName>
    <definedName name="TEST17" localSheetId="22">#REF!</definedName>
    <definedName name="TEST17" localSheetId="23">#REF!</definedName>
    <definedName name="TEST17" localSheetId="24">#REF!</definedName>
    <definedName name="TEST17" localSheetId="3">#REF!</definedName>
    <definedName name="TEST17" localSheetId="4">#REF!</definedName>
    <definedName name="TEST17" localSheetId="5">#REF!</definedName>
    <definedName name="TEST17" localSheetId="6">#REF!</definedName>
    <definedName name="TEST17" localSheetId="7">#REF!</definedName>
    <definedName name="TEST17" localSheetId="8">#REF!</definedName>
    <definedName name="TEST17" localSheetId="9">#REF!</definedName>
    <definedName name="TEST17">#REF!</definedName>
    <definedName name="TEST18" localSheetId="1">#REF!</definedName>
    <definedName name="TEST18" localSheetId="10">#REF!</definedName>
    <definedName name="TEST18" localSheetId="11">#REF!</definedName>
    <definedName name="TEST18" localSheetId="12">#REF!</definedName>
    <definedName name="TEST18" localSheetId="13">#REF!</definedName>
    <definedName name="TEST18" localSheetId="14">#REF!</definedName>
    <definedName name="TEST18" localSheetId="15">#REF!</definedName>
    <definedName name="TEST18" localSheetId="16">#REF!</definedName>
    <definedName name="TEST18" localSheetId="17">#REF!</definedName>
    <definedName name="TEST18" localSheetId="18">#REF!</definedName>
    <definedName name="TEST18" localSheetId="19">#REF!</definedName>
    <definedName name="TEST18" localSheetId="2">#REF!</definedName>
    <definedName name="TEST18" localSheetId="20">#REF!</definedName>
    <definedName name="TEST18" localSheetId="21">#REF!</definedName>
    <definedName name="TEST18" localSheetId="22">#REF!</definedName>
    <definedName name="TEST18" localSheetId="23">#REF!</definedName>
    <definedName name="TEST18" localSheetId="24">#REF!</definedName>
    <definedName name="TEST18" localSheetId="3">#REF!</definedName>
    <definedName name="TEST18" localSheetId="4">#REF!</definedName>
    <definedName name="TEST18" localSheetId="5">#REF!</definedName>
    <definedName name="TEST18" localSheetId="6">#REF!</definedName>
    <definedName name="TEST18" localSheetId="7">#REF!</definedName>
    <definedName name="TEST18" localSheetId="8">#REF!</definedName>
    <definedName name="TEST18" localSheetId="9">#REF!</definedName>
    <definedName name="TEST18">#REF!</definedName>
    <definedName name="TEST2" localSheetId="1">#REF!</definedName>
    <definedName name="TEST2" localSheetId="10">#REF!</definedName>
    <definedName name="TEST2" localSheetId="11">#REF!</definedName>
    <definedName name="TEST2" localSheetId="12">#REF!</definedName>
    <definedName name="TEST2" localSheetId="13">#REF!</definedName>
    <definedName name="TEST2" localSheetId="14">#REF!</definedName>
    <definedName name="TEST2" localSheetId="15">#REF!</definedName>
    <definedName name="TEST2" localSheetId="16">#REF!</definedName>
    <definedName name="TEST2" localSheetId="17">#REF!</definedName>
    <definedName name="TEST2" localSheetId="18">#REF!</definedName>
    <definedName name="TEST2" localSheetId="19">#REF!</definedName>
    <definedName name="TEST2" localSheetId="2">#REF!</definedName>
    <definedName name="TEST2" localSheetId="20">#REF!</definedName>
    <definedName name="TEST2" localSheetId="21">#REF!</definedName>
    <definedName name="TEST2" localSheetId="22">#REF!</definedName>
    <definedName name="TEST2" localSheetId="23">#REF!</definedName>
    <definedName name="TEST2" localSheetId="24">#REF!</definedName>
    <definedName name="TEST2" localSheetId="3">#REF!</definedName>
    <definedName name="TEST2" localSheetId="4">#REF!</definedName>
    <definedName name="TEST2" localSheetId="5">#REF!</definedName>
    <definedName name="TEST2" localSheetId="6">#REF!</definedName>
    <definedName name="TEST2" localSheetId="7">#REF!</definedName>
    <definedName name="TEST2" localSheetId="8">#REF!</definedName>
    <definedName name="TEST2" localSheetId="9">#REF!</definedName>
    <definedName name="TEST2">#REF!</definedName>
    <definedName name="TEST3" localSheetId="1">#REF!</definedName>
    <definedName name="TEST3" localSheetId="10">#REF!</definedName>
    <definedName name="TEST3" localSheetId="11">#REF!</definedName>
    <definedName name="TEST3" localSheetId="12">#REF!</definedName>
    <definedName name="TEST3" localSheetId="13">#REF!</definedName>
    <definedName name="TEST3" localSheetId="14">#REF!</definedName>
    <definedName name="TEST3" localSheetId="15">#REF!</definedName>
    <definedName name="TEST3" localSheetId="16">#REF!</definedName>
    <definedName name="TEST3" localSheetId="17">#REF!</definedName>
    <definedName name="TEST3" localSheetId="18">#REF!</definedName>
    <definedName name="TEST3" localSheetId="19">#REF!</definedName>
    <definedName name="TEST3" localSheetId="2">#REF!</definedName>
    <definedName name="TEST3" localSheetId="20">#REF!</definedName>
    <definedName name="TEST3" localSheetId="21">#REF!</definedName>
    <definedName name="TEST3" localSheetId="22">#REF!</definedName>
    <definedName name="TEST3" localSheetId="23">#REF!</definedName>
    <definedName name="TEST3" localSheetId="24">#REF!</definedName>
    <definedName name="TEST3" localSheetId="3">#REF!</definedName>
    <definedName name="TEST3" localSheetId="4">#REF!</definedName>
    <definedName name="TEST3" localSheetId="5">#REF!</definedName>
    <definedName name="TEST3" localSheetId="6">#REF!</definedName>
    <definedName name="TEST3" localSheetId="7">#REF!</definedName>
    <definedName name="TEST3" localSheetId="8">#REF!</definedName>
    <definedName name="TEST3" localSheetId="9">#REF!</definedName>
    <definedName name="TEST3">#REF!</definedName>
    <definedName name="TEST4" localSheetId="1">#REF!</definedName>
    <definedName name="TEST4" localSheetId="10">#REF!</definedName>
    <definedName name="TEST4" localSheetId="11">#REF!</definedName>
    <definedName name="TEST4" localSheetId="12">#REF!</definedName>
    <definedName name="TEST4" localSheetId="13">#REF!</definedName>
    <definedName name="TEST4" localSheetId="14">#REF!</definedName>
    <definedName name="TEST4" localSheetId="15">#REF!</definedName>
    <definedName name="TEST4" localSheetId="16">#REF!</definedName>
    <definedName name="TEST4" localSheetId="17">#REF!</definedName>
    <definedName name="TEST4" localSheetId="18">#REF!</definedName>
    <definedName name="TEST4" localSheetId="19">#REF!</definedName>
    <definedName name="TEST4" localSheetId="2">#REF!</definedName>
    <definedName name="TEST4" localSheetId="20">#REF!</definedName>
    <definedName name="TEST4" localSheetId="21">#REF!</definedName>
    <definedName name="TEST4" localSheetId="22">#REF!</definedName>
    <definedName name="TEST4" localSheetId="23">#REF!</definedName>
    <definedName name="TEST4" localSheetId="24">#REF!</definedName>
    <definedName name="TEST4" localSheetId="3">#REF!</definedName>
    <definedName name="TEST4" localSheetId="4">#REF!</definedName>
    <definedName name="TEST4" localSheetId="5">#REF!</definedName>
    <definedName name="TEST4" localSheetId="6">#REF!</definedName>
    <definedName name="TEST4" localSheetId="7">#REF!</definedName>
    <definedName name="TEST4" localSheetId="8">#REF!</definedName>
    <definedName name="TEST4" localSheetId="9">#REF!</definedName>
    <definedName name="TEST4">#REF!</definedName>
    <definedName name="TEST5" localSheetId="1">#REF!</definedName>
    <definedName name="TEST5" localSheetId="10">#REF!</definedName>
    <definedName name="TEST5" localSheetId="11">#REF!</definedName>
    <definedName name="TEST5" localSheetId="12">#REF!</definedName>
    <definedName name="TEST5" localSheetId="13">#REF!</definedName>
    <definedName name="TEST5" localSheetId="14">#REF!</definedName>
    <definedName name="TEST5" localSheetId="15">#REF!</definedName>
    <definedName name="TEST5" localSheetId="16">#REF!</definedName>
    <definedName name="TEST5" localSheetId="17">#REF!</definedName>
    <definedName name="TEST5" localSheetId="18">#REF!</definedName>
    <definedName name="TEST5" localSheetId="19">#REF!</definedName>
    <definedName name="TEST5" localSheetId="2">#REF!</definedName>
    <definedName name="TEST5" localSheetId="20">#REF!</definedName>
    <definedName name="TEST5" localSheetId="21">#REF!</definedName>
    <definedName name="TEST5" localSheetId="22">#REF!</definedName>
    <definedName name="TEST5" localSheetId="23">#REF!</definedName>
    <definedName name="TEST5" localSheetId="24">#REF!</definedName>
    <definedName name="TEST5" localSheetId="3">#REF!</definedName>
    <definedName name="TEST5" localSheetId="4">#REF!</definedName>
    <definedName name="TEST5" localSheetId="5">#REF!</definedName>
    <definedName name="TEST5" localSheetId="6">#REF!</definedName>
    <definedName name="TEST5" localSheetId="7">#REF!</definedName>
    <definedName name="TEST5" localSheetId="8">#REF!</definedName>
    <definedName name="TEST5" localSheetId="9">#REF!</definedName>
    <definedName name="TEST5">#REF!</definedName>
    <definedName name="TEST6" localSheetId="1">#REF!</definedName>
    <definedName name="TEST6" localSheetId="10">#REF!</definedName>
    <definedName name="TEST6" localSheetId="11">#REF!</definedName>
    <definedName name="TEST6" localSheetId="12">#REF!</definedName>
    <definedName name="TEST6" localSheetId="13">#REF!</definedName>
    <definedName name="TEST6" localSheetId="14">#REF!</definedName>
    <definedName name="TEST6" localSheetId="15">#REF!</definedName>
    <definedName name="TEST6" localSheetId="16">#REF!</definedName>
    <definedName name="TEST6" localSheetId="17">#REF!</definedName>
    <definedName name="TEST6" localSheetId="18">#REF!</definedName>
    <definedName name="TEST6" localSheetId="19">#REF!</definedName>
    <definedName name="TEST6" localSheetId="2">#REF!</definedName>
    <definedName name="TEST6" localSheetId="20">#REF!</definedName>
    <definedName name="TEST6" localSheetId="21">#REF!</definedName>
    <definedName name="TEST6" localSheetId="22">#REF!</definedName>
    <definedName name="TEST6" localSheetId="23">#REF!</definedName>
    <definedName name="TEST6" localSheetId="24">#REF!</definedName>
    <definedName name="TEST6" localSheetId="3">#REF!</definedName>
    <definedName name="TEST6" localSheetId="4">#REF!</definedName>
    <definedName name="TEST6" localSheetId="5">#REF!</definedName>
    <definedName name="TEST6" localSheetId="6">#REF!</definedName>
    <definedName name="TEST6" localSheetId="7">#REF!</definedName>
    <definedName name="TEST6" localSheetId="8">#REF!</definedName>
    <definedName name="TEST6" localSheetId="9">#REF!</definedName>
    <definedName name="TEST6">#REF!</definedName>
    <definedName name="TEST7" localSheetId="1">#REF!</definedName>
    <definedName name="TEST7" localSheetId="10">#REF!</definedName>
    <definedName name="TEST7" localSheetId="11">#REF!</definedName>
    <definedName name="TEST7" localSheetId="12">#REF!</definedName>
    <definedName name="TEST7" localSheetId="13">#REF!</definedName>
    <definedName name="TEST7" localSheetId="14">#REF!</definedName>
    <definedName name="TEST7" localSheetId="15">#REF!</definedName>
    <definedName name="TEST7" localSheetId="16">#REF!</definedName>
    <definedName name="TEST7" localSheetId="17">#REF!</definedName>
    <definedName name="TEST7" localSheetId="18">#REF!</definedName>
    <definedName name="TEST7" localSheetId="19">#REF!</definedName>
    <definedName name="TEST7" localSheetId="2">#REF!</definedName>
    <definedName name="TEST7" localSheetId="20">#REF!</definedName>
    <definedName name="TEST7" localSheetId="21">#REF!</definedName>
    <definedName name="TEST7" localSheetId="22">#REF!</definedName>
    <definedName name="TEST7" localSheetId="23">#REF!</definedName>
    <definedName name="TEST7" localSheetId="24">#REF!</definedName>
    <definedName name="TEST7" localSheetId="3">#REF!</definedName>
    <definedName name="TEST7" localSheetId="4">#REF!</definedName>
    <definedName name="TEST7" localSheetId="5">#REF!</definedName>
    <definedName name="TEST7" localSheetId="6">#REF!</definedName>
    <definedName name="TEST7" localSheetId="7">#REF!</definedName>
    <definedName name="TEST7" localSheetId="8">#REF!</definedName>
    <definedName name="TEST7" localSheetId="9">#REF!</definedName>
    <definedName name="TEST7">#REF!</definedName>
    <definedName name="TEST8" localSheetId="1">#REF!</definedName>
    <definedName name="TEST8" localSheetId="10">#REF!</definedName>
    <definedName name="TEST8" localSheetId="11">#REF!</definedName>
    <definedName name="TEST8" localSheetId="12">#REF!</definedName>
    <definedName name="TEST8" localSheetId="13">#REF!</definedName>
    <definedName name="TEST8" localSheetId="14">#REF!</definedName>
    <definedName name="TEST8" localSheetId="15">#REF!</definedName>
    <definedName name="TEST8" localSheetId="16">#REF!</definedName>
    <definedName name="TEST8" localSheetId="17">#REF!</definedName>
    <definedName name="TEST8" localSheetId="18">#REF!</definedName>
    <definedName name="TEST8" localSheetId="19">#REF!</definedName>
    <definedName name="TEST8" localSheetId="2">#REF!</definedName>
    <definedName name="TEST8" localSheetId="20">#REF!</definedName>
    <definedName name="TEST8" localSheetId="21">#REF!</definedName>
    <definedName name="TEST8" localSheetId="22">#REF!</definedName>
    <definedName name="TEST8" localSheetId="23">#REF!</definedName>
    <definedName name="TEST8" localSheetId="24">#REF!</definedName>
    <definedName name="TEST8" localSheetId="3">#REF!</definedName>
    <definedName name="TEST8" localSheetId="4">#REF!</definedName>
    <definedName name="TEST8" localSheetId="5">#REF!</definedName>
    <definedName name="TEST8" localSheetId="6">#REF!</definedName>
    <definedName name="TEST8" localSheetId="7">#REF!</definedName>
    <definedName name="TEST8" localSheetId="8">#REF!</definedName>
    <definedName name="TEST8" localSheetId="9">#REF!</definedName>
    <definedName name="TEST8">#REF!</definedName>
    <definedName name="TEST9" localSheetId="1">#REF!</definedName>
    <definedName name="TEST9" localSheetId="10">#REF!</definedName>
    <definedName name="TEST9" localSheetId="11">#REF!</definedName>
    <definedName name="TEST9" localSheetId="12">#REF!</definedName>
    <definedName name="TEST9" localSheetId="13">#REF!</definedName>
    <definedName name="TEST9" localSheetId="14">#REF!</definedName>
    <definedName name="TEST9" localSheetId="15">#REF!</definedName>
    <definedName name="TEST9" localSheetId="16">#REF!</definedName>
    <definedName name="TEST9" localSheetId="17">#REF!</definedName>
    <definedName name="TEST9" localSheetId="18">#REF!</definedName>
    <definedName name="TEST9" localSheetId="19">#REF!</definedName>
    <definedName name="TEST9" localSheetId="2">#REF!</definedName>
    <definedName name="TEST9" localSheetId="20">#REF!</definedName>
    <definedName name="TEST9" localSheetId="21">#REF!</definedName>
    <definedName name="TEST9" localSheetId="22">#REF!</definedName>
    <definedName name="TEST9" localSheetId="23">#REF!</definedName>
    <definedName name="TEST9" localSheetId="24">#REF!</definedName>
    <definedName name="TEST9" localSheetId="3">#REF!</definedName>
    <definedName name="TEST9" localSheetId="4">#REF!</definedName>
    <definedName name="TEST9" localSheetId="5">#REF!</definedName>
    <definedName name="TEST9" localSheetId="6">#REF!</definedName>
    <definedName name="TEST9" localSheetId="7">#REF!</definedName>
    <definedName name="TEST9" localSheetId="8">#REF!</definedName>
    <definedName name="TEST9" localSheetId="9">#REF!</definedName>
    <definedName name="TEST9">#REF!</definedName>
    <definedName name="TESTHKEY" localSheetId="1">#REF!</definedName>
    <definedName name="TESTHKEY" localSheetId="10">#REF!</definedName>
    <definedName name="TESTHKEY" localSheetId="11">#REF!</definedName>
    <definedName name="TESTHKEY" localSheetId="12">#REF!</definedName>
    <definedName name="TESTHKEY" localSheetId="13">#REF!</definedName>
    <definedName name="TESTHKEY" localSheetId="14">#REF!</definedName>
    <definedName name="TESTHKEY" localSheetId="15">#REF!</definedName>
    <definedName name="TESTHKEY" localSheetId="16">#REF!</definedName>
    <definedName name="TESTHKEY" localSheetId="17">#REF!</definedName>
    <definedName name="TESTHKEY" localSheetId="18">#REF!</definedName>
    <definedName name="TESTHKEY" localSheetId="19">#REF!</definedName>
    <definedName name="TESTHKEY" localSheetId="2">#REF!</definedName>
    <definedName name="TESTHKEY" localSheetId="20">#REF!</definedName>
    <definedName name="TESTHKEY" localSheetId="21">#REF!</definedName>
    <definedName name="TESTHKEY" localSheetId="22">#REF!</definedName>
    <definedName name="TESTHKEY" localSheetId="23">#REF!</definedName>
    <definedName name="TESTHKEY" localSheetId="24">#REF!</definedName>
    <definedName name="TESTHKEY" localSheetId="3">#REF!</definedName>
    <definedName name="TESTHKEY" localSheetId="4">#REF!</definedName>
    <definedName name="TESTHKEY" localSheetId="5">#REF!</definedName>
    <definedName name="TESTHKEY" localSheetId="6">#REF!</definedName>
    <definedName name="TESTHKEY" localSheetId="7">#REF!</definedName>
    <definedName name="TESTHKEY" localSheetId="8">#REF!</definedName>
    <definedName name="TESTHKEY" localSheetId="9">#REF!</definedName>
    <definedName name="TESTHKEY">#REF!</definedName>
    <definedName name="TESTKEYS" localSheetId="1">#REF!</definedName>
    <definedName name="TESTKEYS" localSheetId="10">#REF!</definedName>
    <definedName name="TESTKEYS" localSheetId="11">#REF!</definedName>
    <definedName name="TESTKEYS" localSheetId="12">#REF!</definedName>
    <definedName name="TESTKEYS" localSheetId="13">#REF!</definedName>
    <definedName name="TESTKEYS" localSheetId="14">#REF!</definedName>
    <definedName name="TESTKEYS" localSheetId="15">#REF!</definedName>
    <definedName name="TESTKEYS" localSheetId="16">#REF!</definedName>
    <definedName name="TESTKEYS" localSheetId="17">#REF!</definedName>
    <definedName name="TESTKEYS" localSheetId="18">#REF!</definedName>
    <definedName name="TESTKEYS" localSheetId="19">#REF!</definedName>
    <definedName name="TESTKEYS" localSheetId="2">#REF!</definedName>
    <definedName name="TESTKEYS" localSheetId="20">#REF!</definedName>
    <definedName name="TESTKEYS" localSheetId="21">#REF!</definedName>
    <definedName name="TESTKEYS" localSheetId="22">#REF!</definedName>
    <definedName name="TESTKEYS" localSheetId="23">#REF!</definedName>
    <definedName name="TESTKEYS" localSheetId="24">#REF!</definedName>
    <definedName name="TESTKEYS" localSheetId="3">#REF!</definedName>
    <definedName name="TESTKEYS" localSheetId="4">#REF!</definedName>
    <definedName name="TESTKEYS" localSheetId="5">#REF!</definedName>
    <definedName name="TESTKEYS" localSheetId="6">#REF!</definedName>
    <definedName name="TESTKEYS" localSheetId="7">#REF!</definedName>
    <definedName name="TESTKEYS" localSheetId="8">#REF!</definedName>
    <definedName name="TESTKEYS" localSheetId="9">#REF!</definedName>
    <definedName name="TESTKEYS">#REF!</definedName>
    <definedName name="TESTVKEY" localSheetId="1">#REF!</definedName>
    <definedName name="TESTVKEY" localSheetId="10">#REF!</definedName>
    <definedName name="TESTVKEY" localSheetId="11">#REF!</definedName>
    <definedName name="TESTVKEY" localSheetId="12">#REF!</definedName>
    <definedName name="TESTVKEY" localSheetId="13">#REF!</definedName>
    <definedName name="TESTVKEY" localSheetId="14">#REF!</definedName>
    <definedName name="TESTVKEY" localSheetId="15">#REF!</definedName>
    <definedName name="TESTVKEY" localSheetId="16">#REF!</definedName>
    <definedName name="TESTVKEY" localSheetId="17">#REF!</definedName>
    <definedName name="TESTVKEY" localSheetId="18">#REF!</definedName>
    <definedName name="TESTVKEY" localSheetId="19">#REF!</definedName>
    <definedName name="TESTVKEY" localSheetId="2">#REF!</definedName>
    <definedName name="TESTVKEY" localSheetId="20">#REF!</definedName>
    <definedName name="TESTVKEY" localSheetId="21">#REF!</definedName>
    <definedName name="TESTVKEY" localSheetId="22">#REF!</definedName>
    <definedName name="TESTVKEY" localSheetId="23">#REF!</definedName>
    <definedName name="TESTVKEY" localSheetId="24">#REF!</definedName>
    <definedName name="TESTVKEY" localSheetId="3">#REF!</definedName>
    <definedName name="TESTVKEY" localSheetId="4">#REF!</definedName>
    <definedName name="TESTVKEY" localSheetId="5">#REF!</definedName>
    <definedName name="TESTVKEY" localSheetId="6">#REF!</definedName>
    <definedName name="TESTVKEY" localSheetId="7">#REF!</definedName>
    <definedName name="TESTVKEY" localSheetId="8">#REF!</definedName>
    <definedName name="TESTVKEY" localSheetId="9">#REF!</definedName>
    <definedName name="TESTVKEY">#REF!</definedName>
    <definedName name="Typ" localSheetId="1">#REF!</definedName>
    <definedName name="Typ" localSheetId="10">#REF!</definedName>
    <definedName name="Typ" localSheetId="11">#REF!</definedName>
    <definedName name="Typ" localSheetId="12">#REF!</definedName>
    <definedName name="Typ" localSheetId="13">#REF!</definedName>
    <definedName name="Typ" localSheetId="14">#REF!</definedName>
    <definedName name="Typ" localSheetId="15">#REF!</definedName>
    <definedName name="Typ" localSheetId="16">#REF!</definedName>
    <definedName name="Typ" localSheetId="17">#REF!</definedName>
    <definedName name="Typ" localSheetId="18">#REF!</definedName>
    <definedName name="Typ" localSheetId="19">#REF!</definedName>
    <definedName name="Typ" localSheetId="2">#REF!</definedName>
    <definedName name="Typ" localSheetId="20">#REF!</definedName>
    <definedName name="Typ" localSheetId="21">#REF!</definedName>
    <definedName name="Typ" localSheetId="22">#REF!</definedName>
    <definedName name="Typ" localSheetId="23">#REF!</definedName>
    <definedName name="Typ" localSheetId="24">#REF!</definedName>
    <definedName name="Typ" localSheetId="3">#REF!</definedName>
    <definedName name="Typ" localSheetId="4">#REF!</definedName>
    <definedName name="Typ" localSheetId="5">#REF!</definedName>
    <definedName name="Typ" localSheetId="6">#REF!</definedName>
    <definedName name="Typ" localSheetId="7">#REF!</definedName>
    <definedName name="Typ" localSheetId="8">#REF!</definedName>
    <definedName name="Typ" localSheetId="9">#REF!</definedName>
    <definedName name="Typ">#REF!</definedName>
    <definedName name="Type_Lamp">[2]Blad1!$N$2:$N$40</definedName>
    <definedName name="Verpack">[3]Lampen!$K$6</definedName>
    <definedName name="Voltage">[2]Blad1!$K$2:$K$6</definedName>
    <definedName name="VSA">[2]Blad1!$L$2:$L$24</definedName>
    <definedName name="VSP">[3]Lampen!$O$6</definedName>
    <definedName name="Wattage">[2]Blad1!$O$2:$O$26</definedName>
  </definedNames>
  <calcPr calcId="152511"/>
</workbook>
</file>

<file path=xl/calcChain.xml><?xml version="1.0" encoding="utf-8"?>
<calcChain xmlns="http://schemas.openxmlformats.org/spreadsheetml/2006/main">
  <c r="M668" i="69" l="1"/>
  <c r="B668" i="69" s="1"/>
  <c r="M667" i="69"/>
  <c r="M666" i="69"/>
  <c r="B666" i="69" s="1"/>
  <c r="M665" i="69"/>
  <c r="B665" i="69" s="1"/>
  <c r="M664" i="69"/>
  <c r="M663" i="69"/>
  <c r="B663" i="69" s="1"/>
  <c r="M662" i="69"/>
  <c r="B662" i="69" s="1"/>
  <c r="M661" i="69"/>
  <c r="B661" i="69" s="1"/>
  <c r="M660" i="69"/>
  <c r="A660" i="69" s="1"/>
  <c r="M659" i="69"/>
  <c r="B659" i="69" s="1"/>
  <c r="M658" i="69"/>
  <c r="B658" i="69" s="1"/>
  <c r="B656" i="69"/>
  <c r="B655" i="69"/>
  <c r="I594" i="69"/>
  <c r="I586" i="69"/>
  <c r="C586" i="69"/>
  <c r="I585" i="69"/>
  <c r="C585" i="69"/>
  <c r="I584" i="69"/>
  <c r="C584" i="69"/>
  <c r="I583" i="69"/>
  <c r="C583" i="69"/>
  <c r="I582" i="69"/>
  <c r="C582" i="69"/>
  <c r="I581" i="69"/>
  <c r="C581" i="69"/>
  <c r="I580" i="69"/>
  <c r="C580" i="69"/>
  <c r="I579" i="69"/>
  <c r="C579" i="69"/>
  <c r="I578" i="69"/>
  <c r="C578" i="69"/>
  <c r="I577" i="69"/>
  <c r="C577" i="69"/>
  <c r="I576" i="69"/>
  <c r="C576" i="69"/>
  <c r="I575" i="69"/>
  <c r="C575" i="69"/>
  <c r="I574" i="69"/>
  <c r="C574" i="69"/>
  <c r="I573" i="69"/>
  <c r="C573" i="69"/>
  <c r="I571" i="69"/>
  <c r="C571" i="69"/>
  <c r="I570" i="69"/>
  <c r="C570" i="69"/>
  <c r="I569" i="69"/>
  <c r="C569" i="69"/>
  <c r="I568" i="69"/>
  <c r="C568" i="69"/>
  <c r="I567" i="69"/>
  <c r="C567" i="69"/>
  <c r="I566" i="69"/>
  <c r="C566" i="69"/>
  <c r="I565" i="69"/>
  <c r="C565" i="69"/>
  <c r="I564" i="69"/>
  <c r="C564" i="69"/>
  <c r="I563" i="69"/>
  <c r="C563" i="69"/>
  <c r="I562" i="69"/>
  <c r="C562" i="69"/>
  <c r="I561" i="69"/>
  <c r="C561" i="69"/>
  <c r="I560" i="69"/>
  <c r="C560" i="69"/>
  <c r="I559" i="69"/>
  <c r="C559" i="69"/>
  <c r="I558" i="69"/>
  <c r="C558" i="69"/>
  <c r="I556" i="69"/>
  <c r="C556" i="69"/>
  <c r="I555" i="69"/>
  <c r="C555" i="69"/>
  <c r="I554" i="69"/>
  <c r="C554" i="69"/>
  <c r="I553" i="69"/>
  <c r="C553" i="69"/>
  <c r="I552" i="69"/>
  <c r="C552" i="69"/>
  <c r="I551" i="69"/>
  <c r="C551" i="69"/>
  <c r="I550" i="69"/>
  <c r="C550" i="69"/>
  <c r="I549" i="69"/>
  <c r="C549" i="69"/>
  <c r="I548" i="69"/>
  <c r="C548" i="69"/>
  <c r="I547" i="69"/>
  <c r="C547" i="69"/>
  <c r="I546" i="69"/>
  <c r="C546" i="69"/>
  <c r="I545" i="69"/>
  <c r="C545" i="69"/>
  <c r="I544" i="69"/>
  <c r="C544" i="69"/>
  <c r="I543" i="69"/>
  <c r="C543" i="69"/>
  <c r="I541" i="69"/>
  <c r="C541" i="69"/>
  <c r="I540" i="69"/>
  <c r="C540" i="69"/>
  <c r="I539" i="69"/>
  <c r="C539" i="69"/>
  <c r="I538" i="69"/>
  <c r="C538" i="69"/>
  <c r="I537" i="69"/>
  <c r="C537" i="69"/>
  <c r="I536" i="69"/>
  <c r="C536" i="69"/>
  <c r="I535" i="69"/>
  <c r="C535" i="69"/>
  <c r="I534" i="69"/>
  <c r="C534" i="69"/>
  <c r="I533" i="69"/>
  <c r="C533" i="69"/>
  <c r="I532" i="69"/>
  <c r="C532" i="69"/>
  <c r="I531" i="69"/>
  <c r="C531" i="69"/>
  <c r="I530" i="69"/>
  <c r="C530" i="69"/>
  <c r="I529" i="69"/>
  <c r="C529" i="69"/>
  <c r="I528" i="69"/>
  <c r="C528" i="69"/>
  <c r="I526" i="69"/>
  <c r="C526" i="69"/>
  <c r="I525" i="69"/>
  <c r="C525" i="69"/>
  <c r="I524" i="69"/>
  <c r="C524" i="69"/>
  <c r="I523" i="69"/>
  <c r="C523" i="69"/>
  <c r="I522" i="69"/>
  <c r="C522" i="69"/>
  <c r="I521" i="69"/>
  <c r="C521" i="69"/>
  <c r="I520" i="69"/>
  <c r="C520" i="69"/>
  <c r="I519" i="69"/>
  <c r="C519" i="69"/>
  <c r="I518" i="69"/>
  <c r="C518" i="69"/>
  <c r="I517" i="69"/>
  <c r="C517" i="69"/>
  <c r="I516" i="69"/>
  <c r="C516" i="69"/>
  <c r="I515" i="69"/>
  <c r="C515" i="69"/>
  <c r="I514" i="69"/>
  <c r="C514" i="69"/>
  <c r="I513" i="69"/>
  <c r="C513" i="69"/>
  <c r="I511" i="69"/>
  <c r="C511" i="69"/>
  <c r="I510" i="69"/>
  <c r="C510" i="69"/>
  <c r="I509" i="69"/>
  <c r="C509" i="69"/>
  <c r="I508" i="69"/>
  <c r="C508" i="69"/>
  <c r="I507" i="69"/>
  <c r="C507" i="69"/>
  <c r="I506" i="69"/>
  <c r="C506" i="69"/>
  <c r="I505" i="69"/>
  <c r="C505" i="69"/>
  <c r="I504" i="69"/>
  <c r="C504" i="69"/>
  <c r="I503" i="69"/>
  <c r="C503" i="69"/>
  <c r="I502" i="69"/>
  <c r="C502" i="69"/>
  <c r="I501" i="69"/>
  <c r="C501" i="69"/>
  <c r="I500" i="69"/>
  <c r="C500" i="69"/>
  <c r="I499" i="69"/>
  <c r="C499" i="69"/>
  <c r="I498" i="69"/>
  <c r="C498" i="69"/>
  <c r="I496" i="69"/>
  <c r="C496" i="69"/>
  <c r="I495" i="69"/>
  <c r="C495" i="69"/>
  <c r="I494" i="69"/>
  <c r="C494" i="69"/>
  <c r="I493" i="69"/>
  <c r="C493" i="69"/>
  <c r="I492" i="69"/>
  <c r="C492" i="69"/>
  <c r="I491" i="69"/>
  <c r="C491" i="69"/>
  <c r="I490" i="69"/>
  <c r="C490" i="69"/>
  <c r="I489" i="69"/>
  <c r="C489" i="69"/>
  <c r="I488" i="69"/>
  <c r="C488" i="69"/>
  <c r="I487" i="69"/>
  <c r="C487" i="69"/>
  <c r="I486" i="69"/>
  <c r="C486" i="69"/>
  <c r="I484" i="69"/>
  <c r="C484" i="69"/>
  <c r="I483" i="69"/>
  <c r="C483" i="69"/>
  <c r="I482" i="69"/>
  <c r="C482" i="69"/>
  <c r="I481" i="69"/>
  <c r="C481" i="69"/>
  <c r="I480" i="69"/>
  <c r="C480" i="69"/>
  <c r="I479" i="69"/>
  <c r="C479" i="69"/>
  <c r="I478" i="69"/>
  <c r="C478" i="69"/>
  <c r="I477" i="69"/>
  <c r="C477" i="69"/>
  <c r="I476" i="69"/>
  <c r="C476" i="69"/>
  <c r="I475" i="69"/>
  <c r="C475" i="69"/>
  <c r="I474" i="69"/>
  <c r="C474" i="69"/>
  <c r="I473" i="69"/>
  <c r="C473" i="69"/>
  <c r="I472" i="69"/>
  <c r="C472" i="69"/>
  <c r="I471" i="69"/>
  <c r="C471" i="69"/>
  <c r="I469" i="69"/>
  <c r="C469" i="69"/>
  <c r="I468" i="69"/>
  <c r="C468" i="69"/>
  <c r="I467" i="69"/>
  <c r="C467" i="69"/>
  <c r="I466" i="69"/>
  <c r="C466" i="69"/>
  <c r="I465" i="69"/>
  <c r="C465" i="69"/>
  <c r="I464" i="69"/>
  <c r="C464" i="69"/>
  <c r="I463" i="69"/>
  <c r="C463" i="69"/>
  <c r="I462" i="69"/>
  <c r="C462" i="69"/>
  <c r="I461" i="69"/>
  <c r="C461" i="69"/>
  <c r="I460" i="69"/>
  <c r="C460" i="69"/>
  <c r="I458" i="69"/>
  <c r="C458" i="69"/>
  <c r="I457" i="69"/>
  <c r="C457" i="69"/>
  <c r="I456" i="69"/>
  <c r="C456" i="69"/>
  <c r="I455" i="69"/>
  <c r="C455" i="69"/>
  <c r="I454" i="69"/>
  <c r="C454" i="69"/>
  <c r="I453" i="69"/>
  <c r="C453" i="69"/>
  <c r="I452" i="69"/>
  <c r="C452" i="69"/>
  <c r="I451" i="69"/>
  <c r="C451" i="69"/>
  <c r="I450" i="69"/>
  <c r="C450" i="69"/>
  <c r="I449" i="69"/>
  <c r="C449" i="69"/>
  <c r="I448" i="69"/>
  <c r="C448" i="69"/>
  <c r="I446" i="69"/>
  <c r="C446" i="69"/>
  <c r="I445" i="69"/>
  <c r="C445" i="69"/>
  <c r="I444" i="69"/>
  <c r="C444" i="69"/>
  <c r="I443" i="69"/>
  <c r="C443" i="69"/>
  <c r="I442" i="69"/>
  <c r="C442" i="69"/>
  <c r="I441" i="69"/>
  <c r="C441" i="69"/>
  <c r="I440" i="69"/>
  <c r="C440" i="69"/>
  <c r="I439" i="69"/>
  <c r="C439" i="69"/>
  <c r="I438" i="69"/>
  <c r="C438" i="69"/>
  <c r="I437" i="69"/>
  <c r="C437" i="69"/>
  <c r="I436" i="69"/>
  <c r="C436" i="69"/>
  <c r="I434" i="69"/>
  <c r="C434" i="69"/>
  <c r="I433" i="69"/>
  <c r="C433" i="69"/>
  <c r="I432" i="69"/>
  <c r="C432" i="69"/>
  <c r="I431" i="69"/>
  <c r="C431" i="69"/>
  <c r="I430" i="69"/>
  <c r="C430" i="69"/>
  <c r="I429" i="69"/>
  <c r="C429" i="69"/>
  <c r="I428" i="69"/>
  <c r="C428" i="69"/>
  <c r="I427" i="69"/>
  <c r="C427" i="69"/>
  <c r="I426" i="69"/>
  <c r="C426" i="69"/>
  <c r="I425" i="69"/>
  <c r="C425" i="69"/>
  <c r="I424" i="69"/>
  <c r="C424" i="69"/>
  <c r="I422" i="69"/>
  <c r="C422" i="69"/>
  <c r="I421" i="69"/>
  <c r="C421" i="69"/>
  <c r="I420" i="69"/>
  <c r="C420" i="69"/>
  <c r="I419" i="69"/>
  <c r="C419" i="69"/>
  <c r="I418" i="69"/>
  <c r="C418" i="69"/>
  <c r="I417" i="69"/>
  <c r="C417" i="69"/>
  <c r="I416" i="69"/>
  <c r="C416" i="69"/>
  <c r="I415" i="69"/>
  <c r="C415" i="69"/>
  <c r="I414" i="69"/>
  <c r="C414" i="69"/>
  <c r="I413" i="69"/>
  <c r="C413" i="69"/>
  <c r="I411" i="69"/>
  <c r="C411" i="69"/>
  <c r="I410" i="69"/>
  <c r="C410" i="69"/>
  <c r="I409" i="69"/>
  <c r="C409" i="69"/>
  <c r="I408" i="69"/>
  <c r="C408" i="69"/>
  <c r="I407" i="69"/>
  <c r="C407" i="69"/>
  <c r="I406" i="69"/>
  <c r="C406" i="69"/>
  <c r="I405" i="69"/>
  <c r="C405" i="69"/>
  <c r="I404" i="69"/>
  <c r="C404" i="69"/>
  <c r="I403" i="69"/>
  <c r="C403" i="69"/>
  <c r="I402" i="69"/>
  <c r="C402" i="69"/>
  <c r="I401" i="69"/>
  <c r="C401" i="69"/>
  <c r="I400" i="69"/>
  <c r="C400" i="69"/>
  <c r="I399" i="69"/>
  <c r="C399" i="69"/>
  <c r="I398" i="69"/>
  <c r="C398" i="69"/>
  <c r="I396" i="69"/>
  <c r="C396" i="69"/>
  <c r="I395" i="69"/>
  <c r="C395" i="69"/>
  <c r="I394" i="69"/>
  <c r="C394" i="69"/>
  <c r="I393" i="69"/>
  <c r="C393" i="69"/>
  <c r="I392" i="69"/>
  <c r="C392" i="69"/>
  <c r="I391" i="69"/>
  <c r="C391" i="69"/>
  <c r="I390" i="69"/>
  <c r="C390" i="69"/>
  <c r="I389" i="69"/>
  <c r="C389" i="69"/>
  <c r="I388" i="69"/>
  <c r="C388" i="69"/>
  <c r="I387" i="69"/>
  <c r="C387" i="69"/>
  <c r="I385" i="69"/>
  <c r="C385" i="69"/>
  <c r="I384" i="69"/>
  <c r="C384" i="69"/>
  <c r="I383" i="69"/>
  <c r="C383" i="69"/>
  <c r="I382" i="69"/>
  <c r="C382" i="69"/>
  <c r="I381" i="69"/>
  <c r="C381" i="69"/>
  <c r="I380" i="69"/>
  <c r="C380" i="69"/>
  <c r="I379" i="69"/>
  <c r="C379" i="69"/>
  <c r="I378" i="69"/>
  <c r="C378" i="69"/>
  <c r="I377" i="69"/>
  <c r="C377" i="69"/>
  <c r="I376" i="69"/>
  <c r="C376" i="69"/>
  <c r="I375" i="69"/>
  <c r="C375" i="69"/>
  <c r="I374" i="69"/>
  <c r="C374" i="69"/>
  <c r="I373" i="69"/>
  <c r="C373" i="69"/>
  <c r="I372" i="69"/>
  <c r="C372" i="69"/>
  <c r="I370" i="69"/>
  <c r="C370" i="69"/>
  <c r="I369" i="69"/>
  <c r="C369" i="69"/>
  <c r="I368" i="69"/>
  <c r="C368" i="69"/>
  <c r="I367" i="69"/>
  <c r="C367" i="69"/>
  <c r="I366" i="69"/>
  <c r="C366" i="69"/>
  <c r="I365" i="69"/>
  <c r="C365" i="69"/>
  <c r="I364" i="69"/>
  <c r="C364" i="69"/>
  <c r="I363" i="69"/>
  <c r="C363" i="69"/>
  <c r="I362" i="69"/>
  <c r="C362" i="69"/>
  <c r="I361" i="69"/>
  <c r="C361" i="69"/>
  <c r="I360" i="69"/>
  <c r="C360" i="69"/>
  <c r="I358" i="69"/>
  <c r="C358" i="69"/>
  <c r="I357" i="69"/>
  <c r="C357" i="69"/>
  <c r="I356" i="69"/>
  <c r="C356" i="69"/>
  <c r="I355" i="69"/>
  <c r="C355" i="69"/>
  <c r="I354" i="69"/>
  <c r="C354" i="69"/>
  <c r="I353" i="69"/>
  <c r="C353" i="69"/>
  <c r="I352" i="69"/>
  <c r="C352" i="69"/>
  <c r="I351" i="69"/>
  <c r="C351" i="69"/>
  <c r="I350" i="69"/>
  <c r="C350" i="69"/>
  <c r="I349" i="69"/>
  <c r="C349" i="69"/>
  <c r="I348" i="69"/>
  <c r="C348" i="69"/>
  <c r="I346" i="69"/>
  <c r="C346" i="69"/>
  <c r="I344" i="69"/>
  <c r="C344" i="69"/>
  <c r="I342" i="69"/>
  <c r="C342" i="69"/>
  <c r="I341" i="69"/>
  <c r="C341" i="69"/>
  <c r="B340" i="69"/>
  <c r="I340" i="69" s="1"/>
  <c r="I337" i="69"/>
  <c r="C337" i="69"/>
  <c r="B337" i="69"/>
  <c r="I336" i="69"/>
  <c r="C336" i="69"/>
  <c r="B336" i="69"/>
  <c r="I335" i="69"/>
  <c r="C335" i="69"/>
  <c r="B335" i="69"/>
  <c r="I334" i="69"/>
  <c r="C334" i="69"/>
  <c r="B334" i="69"/>
  <c r="I333" i="69"/>
  <c r="C333" i="69"/>
  <c r="B333" i="69"/>
  <c r="I332" i="69"/>
  <c r="B332" i="69"/>
  <c r="I331" i="69"/>
  <c r="B331" i="69"/>
  <c r="I330" i="69"/>
  <c r="B330" i="69"/>
  <c r="I329" i="69"/>
  <c r="B329" i="69"/>
  <c r="I328" i="69"/>
  <c r="B328" i="69"/>
  <c r="I327" i="69"/>
  <c r="B327" i="69"/>
  <c r="I326" i="69"/>
  <c r="B326" i="69"/>
  <c r="I325" i="69"/>
  <c r="B325" i="69"/>
  <c r="I324" i="69"/>
  <c r="C324" i="69"/>
  <c r="B324" i="69"/>
  <c r="I323" i="69"/>
  <c r="B323" i="69"/>
  <c r="I322" i="69"/>
  <c r="B322" i="69"/>
  <c r="I321" i="69"/>
  <c r="B321" i="69"/>
  <c r="I320" i="69"/>
  <c r="C320" i="69"/>
  <c r="B320" i="69"/>
  <c r="I319" i="69"/>
  <c r="B319" i="69"/>
  <c r="I318" i="69"/>
  <c r="B318" i="69"/>
  <c r="I317" i="69"/>
  <c r="B317" i="69"/>
  <c r="I316" i="69"/>
  <c r="B316" i="69"/>
  <c r="I315" i="69"/>
  <c r="C315" i="69"/>
  <c r="B315" i="69"/>
  <c r="I314" i="69"/>
  <c r="B314" i="69"/>
  <c r="I313" i="69"/>
  <c r="B313" i="69"/>
  <c r="I312" i="69"/>
  <c r="B312" i="69"/>
  <c r="I311" i="69"/>
  <c r="B311" i="69"/>
  <c r="I310" i="69"/>
  <c r="B310" i="69"/>
  <c r="I309" i="69"/>
  <c r="B309" i="69"/>
  <c r="I308" i="69"/>
  <c r="B308" i="69"/>
  <c r="J306" i="69"/>
  <c r="A306" i="69" s="1"/>
  <c r="J305" i="69"/>
  <c r="J304" i="69"/>
  <c r="J303" i="69"/>
  <c r="B303" i="69" s="1"/>
  <c r="J302" i="69"/>
  <c r="B302" i="69" s="1"/>
  <c r="J301" i="69"/>
  <c r="A301" i="69" s="1"/>
  <c r="J300" i="69"/>
  <c r="J299" i="69"/>
  <c r="J298" i="69"/>
  <c r="J297" i="69"/>
  <c r="J296" i="69"/>
  <c r="B296" i="69" s="1"/>
  <c r="J295" i="69"/>
  <c r="A295" i="69" s="1"/>
  <c r="J294" i="69"/>
  <c r="B295" i="69" s="1"/>
  <c r="J293" i="69"/>
  <c r="J292" i="69"/>
  <c r="J291" i="69"/>
  <c r="B291" i="69" s="1"/>
  <c r="J290" i="69"/>
  <c r="A290" i="69" s="1"/>
  <c r="J289" i="69"/>
  <c r="I285" i="69"/>
  <c r="I282" i="69"/>
  <c r="I281" i="69"/>
  <c r="I279" i="69"/>
  <c r="J275" i="69"/>
  <c r="B275" i="69" s="1"/>
  <c r="J274" i="69"/>
  <c r="B274" i="69" s="1"/>
  <c r="J273" i="69"/>
  <c r="B273" i="69" s="1"/>
  <c r="J272" i="69"/>
  <c r="B272" i="69" s="1"/>
  <c r="J271" i="69"/>
  <c r="B271" i="69" s="1"/>
  <c r="J270" i="69"/>
  <c r="B270" i="69" s="1"/>
  <c r="J269" i="69"/>
  <c r="B269" i="69" s="1"/>
  <c r="J268" i="69"/>
  <c r="B268" i="69" s="1"/>
  <c r="J267" i="69"/>
  <c r="B267" i="69" s="1"/>
  <c r="J266" i="69"/>
  <c r="B266" i="69" s="1"/>
  <c r="J254" i="69"/>
  <c r="B254" i="69" s="1"/>
  <c r="J253" i="69"/>
  <c r="B253" i="69" s="1"/>
  <c r="J252" i="69"/>
  <c r="B252" i="69" s="1"/>
  <c r="J251" i="69"/>
  <c r="B251" i="69" s="1"/>
  <c r="J250" i="69"/>
  <c r="B250" i="69" s="1"/>
  <c r="J249" i="69"/>
  <c r="B249" i="69" s="1"/>
  <c r="J248" i="69"/>
  <c r="B248" i="69" s="1"/>
  <c r="J247" i="69"/>
  <c r="B247" i="69" s="1"/>
  <c r="J246" i="69"/>
  <c r="B246" i="69" s="1"/>
  <c r="I242" i="69"/>
  <c r="I241" i="69"/>
  <c r="I240" i="69"/>
  <c r="I237" i="69"/>
  <c r="I236" i="69"/>
  <c r="I232" i="69"/>
  <c r="B232" i="69"/>
  <c r="J224" i="69"/>
  <c r="B224" i="69" s="1"/>
  <c r="J223" i="69"/>
  <c r="B223" i="69" s="1"/>
  <c r="J222" i="69"/>
  <c r="B222" i="69" s="1"/>
  <c r="J221" i="69"/>
  <c r="B221" i="69" s="1"/>
  <c r="J220" i="69"/>
  <c r="B220" i="69" s="1"/>
  <c r="J219" i="69"/>
  <c r="B219" i="69" s="1"/>
  <c r="J218" i="69"/>
  <c r="B218" i="69" s="1"/>
  <c r="J217" i="69"/>
  <c r="B217" i="69" s="1"/>
  <c r="J216" i="69"/>
  <c r="B216" i="69" s="1"/>
  <c r="J215" i="69"/>
  <c r="B215" i="69" s="1"/>
  <c r="J214" i="69"/>
  <c r="B214" i="69" s="1"/>
  <c r="J213" i="69"/>
  <c r="B213" i="69" s="1"/>
  <c r="J212" i="69"/>
  <c r="B212" i="69" s="1"/>
  <c r="J211" i="69"/>
  <c r="B211" i="69" s="1"/>
  <c r="J210" i="69"/>
  <c r="B210" i="69" s="1"/>
  <c r="J209" i="69"/>
  <c r="B209" i="69" s="1"/>
  <c r="I205" i="69"/>
  <c r="I204" i="69"/>
  <c r="I203" i="69"/>
  <c r="I201" i="69"/>
  <c r="I200" i="69"/>
  <c r="I199" i="69"/>
  <c r="I198" i="69"/>
  <c r="I197" i="69"/>
  <c r="I196" i="69"/>
  <c r="I194" i="69"/>
  <c r="I193" i="69"/>
  <c r="I192" i="69"/>
  <c r="I191" i="69"/>
  <c r="I190" i="69"/>
  <c r="I189" i="69"/>
  <c r="I187" i="69"/>
  <c r="I186" i="69"/>
  <c r="I185" i="69"/>
  <c r="I184" i="69"/>
  <c r="I183" i="69"/>
  <c r="I182" i="69"/>
  <c r="B178" i="69"/>
  <c r="B177" i="69"/>
  <c r="B176" i="69"/>
  <c r="B175" i="69"/>
  <c r="I171" i="69"/>
  <c r="I170" i="69"/>
  <c r="I165" i="69"/>
  <c r="I160" i="69"/>
  <c r="I157" i="69"/>
  <c r="I156" i="69"/>
  <c r="K156" i="69" s="1"/>
  <c r="A156" i="69"/>
  <c r="I155" i="69"/>
  <c r="I154" i="69"/>
  <c r="I153" i="69"/>
  <c r="K153" i="69" s="1"/>
  <c r="A153" i="69"/>
  <c r="J149" i="69"/>
  <c r="A149" i="69" s="1"/>
  <c r="I149" i="69"/>
  <c r="J148" i="69"/>
  <c r="A148" i="69" s="1"/>
  <c r="I148" i="69"/>
  <c r="I145" i="69"/>
  <c r="K145" i="69" s="1"/>
  <c r="A145" i="69"/>
  <c r="I144" i="69"/>
  <c r="K144" i="69" s="1"/>
  <c r="A144" i="69"/>
  <c r="I143" i="69"/>
  <c r="I142" i="69"/>
  <c r="K142" i="69" s="1"/>
  <c r="A142" i="69"/>
  <c r="I141" i="69"/>
  <c r="I140" i="69"/>
  <c r="K140" i="69" s="1"/>
  <c r="A140" i="69"/>
  <c r="I139" i="69"/>
  <c r="I138" i="69"/>
  <c r="I137" i="69"/>
  <c r="K127" i="69"/>
  <c r="A127" i="69"/>
  <c r="K126" i="69"/>
  <c r="A126" i="69"/>
  <c r="K125" i="69"/>
  <c r="A125" i="69"/>
  <c r="K124" i="69"/>
  <c r="A124" i="69"/>
  <c r="K123" i="69"/>
  <c r="A123" i="69"/>
  <c r="K122" i="69"/>
  <c r="A122" i="69"/>
  <c r="K121" i="69"/>
  <c r="A121" i="69"/>
  <c r="K120" i="69"/>
  <c r="A120" i="69"/>
  <c r="I119" i="69"/>
  <c r="K119" i="69" s="1"/>
  <c r="A119" i="69"/>
  <c r="I118" i="69"/>
  <c r="I117" i="69"/>
  <c r="I116" i="69"/>
  <c r="I115" i="69"/>
  <c r="I114" i="69"/>
  <c r="K107" i="69"/>
  <c r="A107" i="69"/>
  <c r="K106" i="69"/>
  <c r="A106" i="69"/>
  <c r="K105" i="69"/>
  <c r="A105" i="69"/>
  <c r="K104" i="69"/>
  <c r="A104" i="69"/>
  <c r="K103" i="69"/>
  <c r="A103" i="69"/>
  <c r="K102" i="69"/>
  <c r="A102" i="69"/>
  <c r="K101" i="69"/>
  <c r="A101" i="69"/>
  <c r="K100" i="69"/>
  <c r="A100" i="69"/>
  <c r="K99" i="69"/>
  <c r="A99" i="69"/>
  <c r="K98" i="69"/>
  <c r="A98" i="69"/>
  <c r="K97" i="69"/>
  <c r="A97" i="69"/>
  <c r="I95" i="69"/>
  <c r="I94" i="69"/>
  <c r="K94" i="69" s="1"/>
  <c r="A94" i="69"/>
  <c r="K84" i="69"/>
  <c r="A84" i="69"/>
  <c r="J83" i="69"/>
  <c r="J171" i="69" s="1"/>
  <c r="A171" i="69" s="1"/>
  <c r="J82" i="69"/>
  <c r="A82" i="69" s="1"/>
  <c r="J81" i="69"/>
  <c r="A81" i="69" s="1"/>
  <c r="K80" i="69"/>
  <c r="A80" i="69"/>
  <c r="I72" i="69"/>
  <c r="I71" i="69"/>
  <c r="J70" i="69"/>
  <c r="A70" i="69" s="1"/>
  <c r="I70" i="69"/>
  <c r="J69" i="69"/>
  <c r="A69" i="69" s="1"/>
  <c r="I69" i="69"/>
  <c r="J68" i="69"/>
  <c r="A68" i="69" s="1"/>
  <c r="I68" i="69"/>
  <c r="J67" i="69"/>
  <c r="A67" i="69" s="1"/>
  <c r="I67" i="69"/>
  <c r="I66" i="69"/>
  <c r="J65" i="69"/>
  <c r="A65" i="69" s="1"/>
  <c r="I65" i="69"/>
  <c r="J64" i="69"/>
  <c r="A64" i="69" s="1"/>
  <c r="I64" i="69"/>
  <c r="I63" i="69"/>
  <c r="J62" i="69"/>
  <c r="A62" i="69" s="1"/>
  <c r="I62" i="69"/>
  <c r="I61" i="69"/>
  <c r="I58" i="69"/>
  <c r="K58" i="69" s="1"/>
  <c r="A58" i="69"/>
  <c r="I57" i="69"/>
  <c r="K57" i="69" s="1"/>
  <c r="A57" i="69"/>
  <c r="I56" i="69"/>
  <c r="K56" i="69" s="1"/>
  <c r="A56" i="69"/>
  <c r="I55" i="69"/>
  <c r="K55" i="69" s="1"/>
  <c r="A55" i="69"/>
  <c r="I54" i="69"/>
  <c r="K54" i="69" s="1"/>
  <c r="A54" i="69"/>
  <c r="K53" i="69"/>
  <c r="I53" i="69"/>
  <c r="A53" i="69"/>
  <c r="I52" i="69"/>
  <c r="K52" i="69" s="1"/>
  <c r="A52" i="69"/>
  <c r="I51" i="69"/>
  <c r="I50" i="69"/>
  <c r="K50" i="69" s="1"/>
  <c r="A50" i="69"/>
  <c r="I49" i="69"/>
  <c r="K49" i="69" s="1"/>
  <c r="A49" i="69"/>
  <c r="I48" i="69"/>
  <c r="K48" i="69" s="1"/>
  <c r="A48" i="69"/>
  <c r="I47" i="69"/>
  <c r="I46" i="69"/>
  <c r="K46" i="69" s="1"/>
  <c r="A46" i="69"/>
  <c r="I43" i="69"/>
  <c r="K43" i="69" s="1"/>
  <c r="A43" i="69"/>
  <c r="I42" i="69"/>
  <c r="K42" i="69" s="1"/>
  <c r="A42" i="69"/>
  <c r="I41" i="69"/>
  <c r="K41" i="69" s="1"/>
  <c r="A41" i="69"/>
  <c r="I40" i="69"/>
  <c r="K40" i="69" s="1"/>
  <c r="A40" i="69"/>
  <c r="I39" i="69"/>
  <c r="K39" i="69" s="1"/>
  <c r="A39" i="69"/>
  <c r="I38" i="69"/>
  <c r="K38" i="69" s="1"/>
  <c r="A38" i="69"/>
  <c r="J37" i="69"/>
  <c r="A37" i="69" s="1"/>
  <c r="I37" i="69"/>
  <c r="J36" i="69"/>
  <c r="A36" i="69" s="1"/>
  <c r="I36" i="69"/>
  <c r="J35" i="69"/>
  <c r="A35" i="69" s="1"/>
  <c r="I35" i="69"/>
  <c r="I34" i="69"/>
  <c r="B34" i="69" s="1"/>
  <c r="I33" i="69"/>
  <c r="B33" i="69" s="1"/>
  <c r="I32" i="69"/>
  <c r="B32" i="69" s="1"/>
  <c r="I31" i="69"/>
  <c r="B31" i="69" s="1"/>
  <c r="I29" i="69"/>
  <c r="I27" i="69"/>
  <c r="B27" i="69" s="1"/>
  <c r="I25" i="69"/>
  <c r="A25" i="69" s="1"/>
  <c r="I21" i="69"/>
  <c r="I22" i="69" s="1"/>
  <c r="A22" i="69" s="1"/>
  <c r="I19" i="69"/>
  <c r="A19" i="69" s="1"/>
  <c r="B19" i="69"/>
  <c r="B12" i="69"/>
  <c r="D11" i="69"/>
  <c r="D10" i="69"/>
  <c r="D9" i="69"/>
  <c r="E8" i="69"/>
  <c r="E7" i="69"/>
  <c r="E6" i="69"/>
  <c r="D5" i="69"/>
  <c r="D4" i="69"/>
  <c r="D3" i="69"/>
  <c r="G1" i="69"/>
  <c r="M668" i="68"/>
  <c r="A668" i="68" s="1"/>
  <c r="M667" i="68"/>
  <c r="A667" i="68" s="1"/>
  <c r="M666" i="68"/>
  <c r="M665" i="68"/>
  <c r="A665" i="68" s="1"/>
  <c r="M664" i="68"/>
  <c r="A664" i="68" s="1"/>
  <c r="M663" i="68"/>
  <c r="A663" i="68" s="1"/>
  <c r="M662" i="68"/>
  <c r="B662" i="68" s="1"/>
  <c r="M661" i="68"/>
  <c r="M660" i="68"/>
  <c r="A660" i="68" s="1"/>
  <c r="M659" i="68"/>
  <c r="M658" i="68"/>
  <c r="B658" i="68" s="1"/>
  <c r="B656" i="68"/>
  <c r="B655" i="68"/>
  <c r="I594" i="68"/>
  <c r="I586" i="68"/>
  <c r="C586" i="68"/>
  <c r="I585" i="68"/>
  <c r="C585" i="68"/>
  <c r="I584" i="68"/>
  <c r="C584" i="68"/>
  <c r="I583" i="68"/>
  <c r="C583" i="68"/>
  <c r="I582" i="68"/>
  <c r="C582" i="68"/>
  <c r="I581" i="68"/>
  <c r="C581" i="68"/>
  <c r="I580" i="68"/>
  <c r="C580" i="68"/>
  <c r="I579" i="68"/>
  <c r="C579" i="68"/>
  <c r="I578" i="68"/>
  <c r="C578" i="68"/>
  <c r="I577" i="68"/>
  <c r="C577" i="68"/>
  <c r="I576" i="68"/>
  <c r="C576" i="68"/>
  <c r="I575" i="68"/>
  <c r="C575" i="68"/>
  <c r="I574" i="68"/>
  <c r="C574" i="68"/>
  <c r="I573" i="68"/>
  <c r="C573" i="68"/>
  <c r="I571" i="68"/>
  <c r="C571" i="68"/>
  <c r="I570" i="68"/>
  <c r="C570" i="68"/>
  <c r="I569" i="68"/>
  <c r="C569" i="68"/>
  <c r="I568" i="68"/>
  <c r="C568" i="68"/>
  <c r="I567" i="68"/>
  <c r="C567" i="68"/>
  <c r="I566" i="68"/>
  <c r="C566" i="68"/>
  <c r="I565" i="68"/>
  <c r="C565" i="68"/>
  <c r="I564" i="68"/>
  <c r="C564" i="68"/>
  <c r="I563" i="68"/>
  <c r="C563" i="68"/>
  <c r="I562" i="68"/>
  <c r="C562" i="68"/>
  <c r="I561" i="68"/>
  <c r="C561" i="68"/>
  <c r="I560" i="68"/>
  <c r="C560" i="68"/>
  <c r="I559" i="68"/>
  <c r="C559" i="68"/>
  <c r="I558" i="68"/>
  <c r="C558" i="68"/>
  <c r="I556" i="68"/>
  <c r="C556" i="68"/>
  <c r="I555" i="68"/>
  <c r="C555" i="68"/>
  <c r="I554" i="68"/>
  <c r="C554" i="68"/>
  <c r="I553" i="68"/>
  <c r="C553" i="68"/>
  <c r="I552" i="68"/>
  <c r="C552" i="68"/>
  <c r="I551" i="68"/>
  <c r="C551" i="68"/>
  <c r="I550" i="68"/>
  <c r="C550" i="68"/>
  <c r="I549" i="68"/>
  <c r="C549" i="68"/>
  <c r="I548" i="68"/>
  <c r="C548" i="68"/>
  <c r="I547" i="68"/>
  <c r="C547" i="68"/>
  <c r="I546" i="68"/>
  <c r="C546" i="68"/>
  <c r="I545" i="68"/>
  <c r="C545" i="68"/>
  <c r="I544" i="68"/>
  <c r="C544" i="68"/>
  <c r="I543" i="68"/>
  <c r="C543" i="68"/>
  <c r="I541" i="68"/>
  <c r="C541" i="68"/>
  <c r="I540" i="68"/>
  <c r="C540" i="68"/>
  <c r="I539" i="68"/>
  <c r="C539" i="68"/>
  <c r="I538" i="68"/>
  <c r="C538" i="68"/>
  <c r="I537" i="68"/>
  <c r="C537" i="68"/>
  <c r="I536" i="68"/>
  <c r="C536" i="68"/>
  <c r="I535" i="68"/>
  <c r="C535" i="68"/>
  <c r="I534" i="68"/>
  <c r="C534" i="68"/>
  <c r="I533" i="68"/>
  <c r="C533" i="68"/>
  <c r="I532" i="68"/>
  <c r="C532" i="68"/>
  <c r="I531" i="68"/>
  <c r="C531" i="68"/>
  <c r="I530" i="68"/>
  <c r="C530" i="68"/>
  <c r="I529" i="68"/>
  <c r="C529" i="68"/>
  <c r="I528" i="68"/>
  <c r="C528" i="68"/>
  <c r="I526" i="68"/>
  <c r="C526" i="68"/>
  <c r="I525" i="68"/>
  <c r="C525" i="68"/>
  <c r="I524" i="68"/>
  <c r="C524" i="68"/>
  <c r="I523" i="68"/>
  <c r="C523" i="68"/>
  <c r="I522" i="68"/>
  <c r="C522" i="68"/>
  <c r="I521" i="68"/>
  <c r="C521" i="68"/>
  <c r="I520" i="68"/>
  <c r="C520" i="68"/>
  <c r="I519" i="68"/>
  <c r="C519" i="68"/>
  <c r="I518" i="68"/>
  <c r="C518" i="68"/>
  <c r="I517" i="68"/>
  <c r="C517" i="68"/>
  <c r="I516" i="68"/>
  <c r="C516" i="68"/>
  <c r="I515" i="68"/>
  <c r="C515" i="68"/>
  <c r="I514" i="68"/>
  <c r="C514" i="68"/>
  <c r="I513" i="68"/>
  <c r="C513" i="68"/>
  <c r="I511" i="68"/>
  <c r="C511" i="68"/>
  <c r="I510" i="68"/>
  <c r="C510" i="68"/>
  <c r="I509" i="68"/>
  <c r="C509" i="68"/>
  <c r="I508" i="68"/>
  <c r="C508" i="68"/>
  <c r="I507" i="68"/>
  <c r="C507" i="68"/>
  <c r="I506" i="68"/>
  <c r="C506" i="68"/>
  <c r="I505" i="68"/>
  <c r="C505" i="68"/>
  <c r="I504" i="68"/>
  <c r="C504" i="68"/>
  <c r="I503" i="68"/>
  <c r="C503" i="68"/>
  <c r="I502" i="68"/>
  <c r="C502" i="68"/>
  <c r="I501" i="68"/>
  <c r="C501" i="68"/>
  <c r="I500" i="68"/>
  <c r="C500" i="68"/>
  <c r="I499" i="68"/>
  <c r="C499" i="68"/>
  <c r="I498" i="68"/>
  <c r="C498" i="68"/>
  <c r="I496" i="68"/>
  <c r="C496" i="68"/>
  <c r="I495" i="68"/>
  <c r="C495" i="68"/>
  <c r="I494" i="68"/>
  <c r="C494" i="68"/>
  <c r="I493" i="68"/>
  <c r="C493" i="68"/>
  <c r="I492" i="68"/>
  <c r="C492" i="68"/>
  <c r="I491" i="68"/>
  <c r="C491" i="68"/>
  <c r="I490" i="68"/>
  <c r="C490" i="68"/>
  <c r="I489" i="68"/>
  <c r="C489" i="68"/>
  <c r="I488" i="68"/>
  <c r="C488" i="68"/>
  <c r="I487" i="68"/>
  <c r="C487" i="68"/>
  <c r="I486" i="68"/>
  <c r="C486" i="68"/>
  <c r="I484" i="68"/>
  <c r="C484" i="68"/>
  <c r="I483" i="68"/>
  <c r="C483" i="68"/>
  <c r="I482" i="68"/>
  <c r="C482" i="68"/>
  <c r="I481" i="68"/>
  <c r="C481" i="68"/>
  <c r="I480" i="68"/>
  <c r="C480" i="68"/>
  <c r="I479" i="68"/>
  <c r="C479" i="68"/>
  <c r="I478" i="68"/>
  <c r="C478" i="68"/>
  <c r="I477" i="68"/>
  <c r="C477" i="68"/>
  <c r="I476" i="68"/>
  <c r="C476" i="68"/>
  <c r="I475" i="68"/>
  <c r="C475" i="68"/>
  <c r="I474" i="68"/>
  <c r="C474" i="68"/>
  <c r="I473" i="68"/>
  <c r="C473" i="68"/>
  <c r="I472" i="68"/>
  <c r="C472" i="68"/>
  <c r="I471" i="68"/>
  <c r="C471" i="68"/>
  <c r="I469" i="68"/>
  <c r="C469" i="68"/>
  <c r="I468" i="68"/>
  <c r="C468" i="68"/>
  <c r="I467" i="68"/>
  <c r="C467" i="68"/>
  <c r="I466" i="68"/>
  <c r="C466" i="68"/>
  <c r="I465" i="68"/>
  <c r="C465" i="68"/>
  <c r="I464" i="68"/>
  <c r="C464" i="68"/>
  <c r="I463" i="68"/>
  <c r="C463" i="68"/>
  <c r="I462" i="68"/>
  <c r="C462" i="68"/>
  <c r="I461" i="68"/>
  <c r="C461" i="68"/>
  <c r="I460" i="68"/>
  <c r="C460" i="68"/>
  <c r="I458" i="68"/>
  <c r="C458" i="68"/>
  <c r="I457" i="68"/>
  <c r="C457" i="68"/>
  <c r="I456" i="68"/>
  <c r="C456" i="68"/>
  <c r="I455" i="68"/>
  <c r="C455" i="68"/>
  <c r="I454" i="68"/>
  <c r="C454" i="68"/>
  <c r="I453" i="68"/>
  <c r="C453" i="68"/>
  <c r="I452" i="68"/>
  <c r="C452" i="68"/>
  <c r="I451" i="68"/>
  <c r="C451" i="68"/>
  <c r="I450" i="68"/>
  <c r="C450" i="68"/>
  <c r="I449" i="68"/>
  <c r="C449" i="68"/>
  <c r="I448" i="68"/>
  <c r="C448" i="68"/>
  <c r="I446" i="68"/>
  <c r="C446" i="68"/>
  <c r="I445" i="68"/>
  <c r="C445" i="68"/>
  <c r="I444" i="68"/>
  <c r="C444" i="68"/>
  <c r="I443" i="68"/>
  <c r="C443" i="68"/>
  <c r="I442" i="68"/>
  <c r="C442" i="68"/>
  <c r="I441" i="68"/>
  <c r="C441" i="68"/>
  <c r="I440" i="68"/>
  <c r="C440" i="68"/>
  <c r="I439" i="68"/>
  <c r="C439" i="68"/>
  <c r="I438" i="68"/>
  <c r="C438" i="68"/>
  <c r="I437" i="68"/>
  <c r="C437" i="68"/>
  <c r="I436" i="68"/>
  <c r="C436" i="68"/>
  <c r="I434" i="68"/>
  <c r="C434" i="68"/>
  <c r="I433" i="68"/>
  <c r="C433" i="68"/>
  <c r="I432" i="68"/>
  <c r="C432" i="68"/>
  <c r="I431" i="68"/>
  <c r="C431" i="68"/>
  <c r="I430" i="68"/>
  <c r="C430" i="68"/>
  <c r="I429" i="68"/>
  <c r="C429" i="68"/>
  <c r="I428" i="68"/>
  <c r="C428" i="68"/>
  <c r="I427" i="68"/>
  <c r="C427" i="68"/>
  <c r="I426" i="68"/>
  <c r="C426" i="68"/>
  <c r="I425" i="68"/>
  <c r="C425" i="68"/>
  <c r="I424" i="68"/>
  <c r="C424" i="68"/>
  <c r="I422" i="68"/>
  <c r="C422" i="68"/>
  <c r="I421" i="68"/>
  <c r="C421" i="68"/>
  <c r="I420" i="68"/>
  <c r="C420" i="68"/>
  <c r="I419" i="68"/>
  <c r="C419" i="68"/>
  <c r="I418" i="68"/>
  <c r="C418" i="68"/>
  <c r="I417" i="68"/>
  <c r="C417" i="68"/>
  <c r="I416" i="68"/>
  <c r="C416" i="68"/>
  <c r="I415" i="68"/>
  <c r="C415" i="68"/>
  <c r="I414" i="68"/>
  <c r="C414" i="68"/>
  <c r="I413" i="68"/>
  <c r="C413" i="68"/>
  <c r="I411" i="68"/>
  <c r="C411" i="68"/>
  <c r="I410" i="68"/>
  <c r="C410" i="68"/>
  <c r="I409" i="68"/>
  <c r="C409" i="68"/>
  <c r="I408" i="68"/>
  <c r="C408" i="68"/>
  <c r="I407" i="68"/>
  <c r="C407" i="68"/>
  <c r="I406" i="68"/>
  <c r="C406" i="68"/>
  <c r="I405" i="68"/>
  <c r="C405" i="68"/>
  <c r="I404" i="68"/>
  <c r="C404" i="68"/>
  <c r="I403" i="68"/>
  <c r="C403" i="68"/>
  <c r="I402" i="68"/>
  <c r="C402" i="68"/>
  <c r="I401" i="68"/>
  <c r="C401" i="68"/>
  <c r="I400" i="68"/>
  <c r="C400" i="68"/>
  <c r="I399" i="68"/>
  <c r="C399" i="68"/>
  <c r="I398" i="68"/>
  <c r="C398" i="68"/>
  <c r="I396" i="68"/>
  <c r="C396" i="68"/>
  <c r="I395" i="68"/>
  <c r="C395" i="68"/>
  <c r="I394" i="68"/>
  <c r="C394" i="68"/>
  <c r="I393" i="68"/>
  <c r="C393" i="68"/>
  <c r="I392" i="68"/>
  <c r="C392" i="68"/>
  <c r="I391" i="68"/>
  <c r="C391" i="68"/>
  <c r="I390" i="68"/>
  <c r="C390" i="68"/>
  <c r="I389" i="68"/>
  <c r="C389" i="68"/>
  <c r="I388" i="68"/>
  <c r="C388" i="68"/>
  <c r="I387" i="68"/>
  <c r="C387" i="68"/>
  <c r="I385" i="68"/>
  <c r="C385" i="68"/>
  <c r="I384" i="68"/>
  <c r="C384" i="68"/>
  <c r="I383" i="68"/>
  <c r="C383" i="68"/>
  <c r="I382" i="68"/>
  <c r="C382" i="68"/>
  <c r="I381" i="68"/>
  <c r="C381" i="68"/>
  <c r="I380" i="68"/>
  <c r="C380" i="68"/>
  <c r="I379" i="68"/>
  <c r="C379" i="68"/>
  <c r="I378" i="68"/>
  <c r="C378" i="68"/>
  <c r="I377" i="68"/>
  <c r="C377" i="68"/>
  <c r="I376" i="68"/>
  <c r="C376" i="68"/>
  <c r="I375" i="68"/>
  <c r="C375" i="68"/>
  <c r="I374" i="68"/>
  <c r="C374" i="68"/>
  <c r="I373" i="68"/>
  <c r="C373" i="68"/>
  <c r="I372" i="68"/>
  <c r="C372" i="68"/>
  <c r="I370" i="68"/>
  <c r="C370" i="68"/>
  <c r="I369" i="68"/>
  <c r="C369" i="68"/>
  <c r="I368" i="68"/>
  <c r="C368" i="68"/>
  <c r="I367" i="68"/>
  <c r="C367" i="68"/>
  <c r="I366" i="68"/>
  <c r="C366" i="68"/>
  <c r="I365" i="68"/>
  <c r="C365" i="68"/>
  <c r="I364" i="68"/>
  <c r="C364" i="68"/>
  <c r="I363" i="68"/>
  <c r="C363" i="68"/>
  <c r="I362" i="68"/>
  <c r="C362" i="68"/>
  <c r="I361" i="68"/>
  <c r="C361" i="68"/>
  <c r="I360" i="68"/>
  <c r="C360" i="68"/>
  <c r="I358" i="68"/>
  <c r="C358" i="68"/>
  <c r="I357" i="68"/>
  <c r="C357" i="68"/>
  <c r="I356" i="68"/>
  <c r="C356" i="68"/>
  <c r="I355" i="68"/>
  <c r="C355" i="68"/>
  <c r="I354" i="68"/>
  <c r="C354" i="68"/>
  <c r="I353" i="68"/>
  <c r="C353" i="68"/>
  <c r="I352" i="68"/>
  <c r="C352" i="68"/>
  <c r="I351" i="68"/>
  <c r="C351" i="68"/>
  <c r="I350" i="68"/>
  <c r="C350" i="68"/>
  <c r="I349" i="68"/>
  <c r="C349" i="68"/>
  <c r="I348" i="68"/>
  <c r="C348" i="68"/>
  <c r="I346" i="68"/>
  <c r="C346" i="68"/>
  <c r="I344" i="68"/>
  <c r="C344" i="68"/>
  <c r="I342" i="68"/>
  <c r="C342" i="68"/>
  <c r="I341" i="68"/>
  <c r="C341" i="68"/>
  <c r="B340" i="68"/>
  <c r="I340" i="68" s="1"/>
  <c r="I337" i="68"/>
  <c r="C337" i="68"/>
  <c r="B337" i="68"/>
  <c r="I336" i="68"/>
  <c r="C336" i="68"/>
  <c r="B336" i="68"/>
  <c r="I335" i="68"/>
  <c r="C335" i="68"/>
  <c r="B335" i="68"/>
  <c r="I334" i="68"/>
  <c r="C334" i="68"/>
  <c r="B334" i="68"/>
  <c r="I333" i="68"/>
  <c r="C333" i="68"/>
  <c r="B333" i="68"/>
  <c r="I332" i="68"/>
  <c r="B332" i="68"/>
  <c r="I331" i="68"/>
  <c r="B331" i="68"/>
  <c r="I330" i="68"/>
  <c r="B330" i="68"/>
  <c r="I329" i="68"/>
  <c r="B329" i="68"/>
  <c r="I328" i="68"/>
  <c r="B328" i="68"/>
  <c r="I327" i="68"/>
  <c r="B327" i="68"/>
  <c r="I326" i="68"/>
  <c r="B326" i="68"/>
  <c r="I325" i="68"/>
  <c r="B325" i="68"/>
  <c r="I324" i="68"/>
  <c r="C324" i="68"/>
  <c r="B324" i="68"/>
  <c r="I323" i="68"/>
  <c r="B323" i="68"/>
  <c r="I322" i="68"/>
  <c r="B322" i="68"/>
  <c r="I321" i="68"/>
  <c r="B321" i="68"/>
  <c r="I320" i="68"/>
  <c r="C320" i="68"/>
  <c r="B320" i="68"/>
  <c r="I319" i="68"/>
  <c r="B319" i="68"/>
  <c r="I318" i="68"/>
  <c r="B318" i="68"/>
  <c r="I317" i="68"/>
  <c r="B317" i="68"/>
  <c r="I316" i="68"/>
  <c r="B316" i="68"/>
  <c r="I315" i="68"/>
  <c r="C315" i="68"/>
  <c r="B315" i="68"/>
  <c r="I314" i="68"/>
  <c r="B314" i="68"/>
  <c r="I313" i="68"/>
  <c r="B313" i="68"/>
  <c r="I312" i="68"/>
  <c r="B312" i="68"/>
  <c r="I311" i="68"/>
  <c r="B311" i="68"/>
  <c r="I310" i="68"/>
  <c r="B310" i="68"/>
  <c r="I309" i="68"/>
  <c r="B309" i="68"/>
  <c r="I308" i="68"/>
  <c r="B308" i="68"/>
  <c r="J306" i="68"/>
  <c r="A306" i="68" s="1"/>
  <c r="J305" i="68"/>
  <c r="B305" i="68" s="1"/>
  <c r="J304" i="68"/>
  <c r="J303" i="68"/>
  <c r="B303" i="68" s="1"/>
  <c r="J302" i="68"/>
  <c r="A302" i="68" s="1"/>
  <c r="J301" i="68"/>
  <c r="A301" i="68" s="1"/>
  <c r="J300" i="68"/>
  <c r="J299" i="68"/>
  <c r="J298" i="68"/>
  <c r="J297" i="68"/>
  <c r="J296" i="68"/>
  <c r="A296" i="68" s="1"/>
  <c r="J295" i="68"/>
  <c r="A295" i="68" s="1"/>
  <c r="J294" i="68"/>
  <c r="B295" i="68" s="1"/>
  <c r="J293" i="68"/>
  <c r="J292" i="68"/>
  <c r="A292" i="68" s="1"/>
  <c r="J291" i="68"/>
  <c r="J290" i="68"/>
  <c r="B290" i="68" s="1"/>
  <c r="J289" i="68"/>
  <c r="I285" i="68"/>
  <c r="I282" i="68"/>
  <c r="I281" i="68"/>
  <c r="I279" i="68"/>
  <c r="J275" i="68"/>
  <c r="B275" i="68" s="1"/>
  <c r="J274" i="68"/>
  <c r="B274" i="68" s="1"/>
  <c r="J273" i="68"/>
  <c r="B273" i="68" s="1"/>
  <c r="J272" i="68"/>
  <c r="B272" i="68" s="1"/>
  <c r="J271" i="68"/>
  <c r="B271" i="68" s="1"/>
  <c r="J270" i="68"/>
  <c r="B270" i="68" s="1"/>
  <c r="J269" i="68"/>
  <c r="B269" i="68" s="1"/>
  <c r="J268" i="68"/>
  <c r="B268" i="68" s="1"/>
  <c r="J267" i="68"/>
  <c r="B267" i="68" s="1"/>
  <c r="J266" i="68"/>
  <c r="B266" i="68" s="1"/>
  <c r="J254" i="68"/>
  <c r="B254" i="68" s="1"/>
  <c r="J253" i="68"/>
  <c r="B253" i="68" s="1"/>
  <c r="J252" i="68"/>
  <c r="B252" i="68"/>
  <c r="J251" i="68"/>
  <c r="B251" i="68" s="1"/>
  <c r="J250" i="68"/>
  <c r="B250" i="68" s="1"/>
  <c r="J249" i="68"/>
  <c r="B249" i="68" s="1"/>
  <c r="J248" i="68"/>
  <c r="B248" i="68" s="1"/>
  <c r="J247" i="68"/>
  <c r="B247" i="68" s="1"/>
  <c r="J246" i="68"/>
  <c r="B246" i="68" s="1"/>
  <c r="I242" i="68"/>
  <c r="I241" i="68"/>
  <c r="I240" i="68"/>
  <c r="I237" i="68"/>
  <c r="I236" i="68"/>
  <c r="I232" i="68"/>
  <c r="B232" i="68"/>
  <c r="J224" i="68"/>
  <c r="B224" i="68" s="1"/>
  <c r="J223" i="68"/>
  <c r="B223" i="68" s="1"/>
  <c r="J222" i="68"/>
  <c r="B222" i="68" s="1"/>
  <c r="J221" i="68"/>
  <c r="B221" i="68" s="1"/>
  <c r="J220" i="68"/>
  <c r="B220" i="68" s="1"/>
  <c r="J219" i="68"/>
  <c r="B219" i="68" s="1"/>
  <c r="J218" i="68"/>
  <c r="B218" i="68" s="1"/>
  <c r="J217" i="68"/>
  <c r="B217" i="68" s="1"/>
  <c r="J216" i="68"/>
  <c r="B216" i="68" s="1"/>
  <c r="J215" i="68"/>
  <c r="B215" i="68" s="1"/>
  <c r="J214" i="68"/>
  <c r="B214" i="68" s="1"/>
  <c r="J213" i="68"/>
  <c r="B213" i="68" s="1"/>
  <c r="J212" i="68"/>
  <c r="B212" i="68" s="1"/>
  <c r="J211" i="68"/>
  <c r="B211" i="68" s="1"/>
  <c r="J210" i="68"/>
  <c r="B210" i="68" s="1"/>
  <c r="J209" i="68"/>
  <c r="B209" i="68" s="1"/>
  <c r="I205" i="68"/>
  <c r="I204" i="68"/>
  <c r="I203" i="68"/>
  <c r="I201" i="68"/>
  <c r="I200" i="68"/>
  <c r="I199" i="68"/>
  <c r="I198" i="68"/>
  <c r="I197" i="68"/>
  <c r="I196" i="68"/>
  <c r="I194" i="68"/>
  <c r="I193" i="68"/>
  <c r="I192" i="68"/>
  <c r="I191" i="68"/>
  <c r="I190" i="68"/>
  <c r="I189" i="68"/>
  <c r="I187" i="68"/>
  <c r="I186" i="68"/>
  <c r="I185" i="68"/>
  <c r="I184" i="68"/>
  <c r="I183" i="68"/>
  <c r="I182" i="68"/>
  <c r="B178" i="68"/>
  <c r="B177" i="68"/>
  <c r="B176" i="68"/>
  <c r="B175" i="68"/>
  <c r="I171" i="68"/>
  <c r="I170" i="68"/>
  <c r="I165" i="68"/>
  <c r="I166" i="68" s="1"/>
  <c r="I160" i="68"/>
  <c r="I157" i="68"/>
  <c r="I156" i="68"/>
  <c r="K156" i="68" s="1"/>
  <c r="A156" i="68"/>
  <c r="I155" i="68"/>
  <c r="I154" i="68"/>
  <c r="I153" i="68"/>
  <c r="K153" i="68" s="1"/>
  <c r="A153" i="68"/>
  <c r="J149" i="68"/>
  <c r="A149" i="68" s="1"/>
  <c r="I149" i="68"/>
  <c r="J148" i="68"/>
  <c r="A148" i="68" s="1"/>
  <c r="I148" i="68"/>
  <c r="I145" i="68"/>
  <c r="K145" i="68" s="1"/>
  <c r="A145" i="68"/>
  <c r="I144" i="68"/>
  <c r="K144" i="68" s="1"/>
  <c r="A144" i="68"/>
  <c r="I143" i="68"/>
  <c r="I142" i="68"/>
  <c r="K142" i="68" s="1"/>
  <c r="A142" i="68"/>
  <c r="I141" i="68"/>
  <c r="I140" i="68"/>
  <c r="K140" i="68" s="1"/>
  <c r="A140" i="68"/>
  <c r="I139" i="68"/>
  <c r="I138" i="68"/>
  <c r="I137" i="68"/>
  <c r="K127" i="68"/>
  <c r="A127" i="68"/>
  <c r="K126" i="68"/>
  <c r="A126" i="68"/>
  <c r="K125" i="68"/>
  <c r="A125" i="68"/>
  <c r="K124" i="68"/>
  <c r="A124" i="68"/>
  <c r="K123" i="68"/>
  <c r="A123" i="68"/>
  <c r="K122" i="68"/>
  <c r="A122" i="68"/>
  <c r="K121" i="68"/>
  <c r="A121" i="68"/>
  <c r="K120" i="68"/>
  <c r="A120" i="68"/>
  <c r="I119" i="68"/>
  <c r="K119" i="68" s="1"/>
  <c r="A119" i="68"/>
  <c r="I118" i="68"/>
  <c r="I117" i="68"/>
  <c r="I116" i="68"/>
  <c r="I115" i="68"/>
  <c r="I114" i="68"/>
  <c r="K107" i="68"/>
  <c r="A107" i="68"/>
  <c r="K106" i="68"/>
  <c r="A106" i="68"/>
  <c r="K105" i="68"/>
  <c r="A105" i="68"/>
  <c r="K104" i="68"/>
  <c r="A104" i="68"/>
  <c r="K103" i="68"/>
  <c r="A103" i="68"/>
  <c r="K102" i="68"/>
  <c r="A102" i="68"/>
  <c r="K101" i="68"/>
  <c r="A101" i="68"/>
  <c r="K100" i="68"/>
  <c r="A100" i="68"/>
  <c r="K99" i="68"/>
  <c r="A99" i="68"/>
  <c r="K98" i="68"/>
  <c r="A98" i="68"/>
  <c r="K97" i="68"/>
  <c r="A97" i="68"/>
  <c r="I95" i="68"/>
  <c r="I94" i="68"/>
  <c r="K94" i="68" s="1"/>
  <c r="A94" i="68"/>
  <c r="K84" i="68"/>
  <c r="A84" i="68"/>
  <c r="J83" i="68"/>
  <c r="J82" i="68"/>
  <c r="A82" i="68" s="1"/>
  <c r="J81" i="68"/>
  <c r="K81" i="68" s="1"/>
  <c r="K80" i="68"/>
  <c r="A80" i="68"/>
  <c r="I72" i="68"/>
  <c r="I71" i="68"/>
  <c r="J70" i="68"/>
  <c r="I70" i="68"/>
  <c r="K70" i="68" s="1"/>
  <c r="A70" i="68"/>
  <c r="J69" i="68"/>
  <c r="A69" i="68" s="1"/>
  <c r="I69" i="68"/>
  <c r="J68" i="68"/>
  <c r="A68" i="68" s="1"/>
  <c r="I68" i="68"/>
  <c r="K68" i="68" s="1"/>
  <c r="J67" i="68"/>
  <c r="I67" i="68"/>
  <c r="A67" i="68"/>
  <c r="I66" i="68"/>
  <c r="J65" i="68"/>
  <c r="I65" i="68"/>
  <c r="A65" i="68"/>
  <c r="J64" i="68"/>
  <c r="A64" i="68" s="1"/>
  <c r="I64" i="68"/>
  <c r="I63" i="68"/>
  <c r="J62" i="68"/>
  <c r="A62" i="68" s="1"/>
  <c r="I62" i="68"/>
  <c r="I61" i="68"/>
  <c r="I58" i="68"/>
  <c r="K58" i="68" s="1"/>
  <c r="A58" i="68"/>
  <c r="I57" i="68"/>
  <c r="K57" i="68" s="1"/>
  <c r="A57" i="68"/>
  <c r="I56" i="68"/>
  <c r="K56" i="68" s="1"/>
  <c r="A56" i="68"/>
  <c r="I55" i="68"/>
  <c r="K55" i="68" s="1"/>
  <c r="A55" i="68"/>
  <c r="I54" i="68"/>
  <c r="K54" i="68" s="1"/>
  <c r="A54" i="68"/>
  <c r="I53" i="68"/>
  <c r="K53" i="68" s="1"/>
  <c r="A53" i="68"/>
  <c r="I52" i="68"/>
  <c r="K52" i="68" s="1"/>
  <c r="A52" i="68"/>
  <c r="I51" i="68"/>
  <c r="I50" i="68"/>
  <c r="K50" i="68" s="1"/>
  <c r="A50" i="68"/>
  <c r="I49" i="68"/>
  <c r="K49" i="68" s="1"/>
  <c r="A49" i="68"/>
  <c r="I48" i="68"/>
  <c r="K48" i="68" s="1"/>
  <c r="A48" i="68"/>
  <c r="I47" i="68"/>
  <c r="I46" i="68"/>
  <c r="K46" i="68" s="1"/>
  <c r="A46" i="68"/>
  <c r="I43" i="68"/>
  <c r="K43" i="68" s="1"/>
  <c r="A43" i="68"/>
  <c r="I42" i="68"/>
  <c r="K42" i="68" s="1"/>
  <c r="A42" i="68"/>
  <c r="I41" i="68"/>
  <c r="K41" i="68" s="1"/>
  <c r="A41" i="68"/>
  <c r="I40" i="68"/>
  <c r="K40" i="68" s="1"/>
  <c r="A40" i="68"/>
  <c r="I39" i="68"/>
  <c r="K39" i="68" s="1"/>
  <c r="A39" i="68"/>
  <c r="I38" i="68"/>
  <c r="K38" i="68" s="1"/>
  <c r="A38" i="68"/>
  <c r="J37" i="68"/>
  <c r="A37" i="68" s="1"/>
  <c r="I37" i="68"/>
  <c r="J36" i="68"/>
  <c r="A36" i="68" s="1"/>
  <c r="I36" i="68"/>
  <c r="J35" i="68"/>
  <c r="A35" i="68" s="1"/>
  <c r="I35" i="68"/>
  <c r="I34" i="68"/>
  <c r="B34" i="68" s="1"/>
  <c r="I33" i="68"/>
  <c r="B33" i="68" s="1"/>
  <c r="I32" i="68"/>
  <c r="B32" i="68" s="1"/>
  <c r="I31" i="68"/>
  <c r="B31" i="68" s="1"/>
  <c r="I29" i="68"/>
  <c r="I30" i="68" s="1"/>
  <c r="I27" i="68"/>
  <c r="I28" i="68" s="1"/>
  <c r="I25" i="68"/>
  <c r="I26" i="68" s="1"/>
  <c r="I21" i="68"/>
  <c r="I22" i="68" s="1"/>
  <c r="I19" i="68"/>
  <c r="I20" i="68" s="1"/>
  <c r="B19" i="68"/>
  <c r="B12" i="68"/>
  <c r="D11" i="68"/>
  <c r="D10" i="68"/>
  <c r="D9" i="68"/>
  <c r="E8" i="68"/>
  <c r="E7" i="68"/>
  <c r="E6" i="68"/>
  <c r="D5" i="68"/>
  <c r="D4" i="68"/>
  <c r="D3" i="68"/>
  <c r="G1" i="68"/>
  <c r="M668" i="67"/>
  <c r="A668" i="67" s="1"/>
  <c r="M667" i="67"/>
  <c r="A667" i="67" s="1"/>
  <c r="M666" i="67"/>
  <c r="M665" i="67"/>
  <c r="A665" i="67" s="1"/>
  <c r="M664" i="67"/>
  <c r="A664" i="67" s="1"/>
  <c r="M663" i="67"/>
  <c r="A663" i="67" s="1"/>
  <c r="M662" i="67"/>
  <c r="B662" i="67" s="1"/>
  <c r="M661" i="67"/>
  <c r="M660" i="67"/>
  <c r="A660" i="67" s="1"/>
  <c r="M659" i="67"/>
  <c r="M658" i="67"/>
  <c r="B656" i="67"/>
  <c r="B655" i="67"/>
  <c r="I594" i="67"/>
  <c r="I586" i="67"/>
  <c r="C586" i="67"/>
  <c r="I585" i="67"/>
  <c r="C585" i="67"/>
  <c r="I584" i="67"/>
  <c r="C584" i="67"/>
  <c r="I583" i="67"/>
  <c r="C583" i="67"/>
  <c r="I582" i="67"/>
  <c r="C582" i="67"/>
  <c r="I581" i="67"/>
  <c r="C581" i="67"/>
  <c r="I580" i="67"/>
  <c r="C580" i="67"/>
  <c r="I579" i="67"/>
  <c r="C579" i="67"/>
  <c r="I578" i="67"/>
  <c r="C578" i="67"/>
  <c r="I577" i="67"/>
  <c r="C577" i="67"/>
  <c r="I576" i="67"/>
  <c r="C576" i="67"/>
  <c r="I575" i="67"/>
  <c r="C575" i="67"/>
  <c r="I574" i="67"/>
  <c r="C574" i="67"/>
  <c r="I573" i="67"/>
  <c r="C573" i="67"/>
  <c r="I571" i="67"/>
  <c r="C571" i="67"/>
  <c r="I570" i="67"/>
  <c r="C570" i="67"/>
  <c r="I569" i="67"/>
  <c r="C569" i="67"/>
  <c r="I568" i="67"/>
  <c r="C568" i="67"/>
  <c r="I567" i="67"/>
  <c r="C567" i="67"/>
  <c r="I566" i="67"/>
  <c r="C566" i="67"/>
  <c r="I565" i="67"/>
  <c r="C565" i="67"/>
  <c r="I564" i="67"/>
  <c r="C564" i="67"/>
  <c r="I563" i="67"/>
  <c r="C563" i="67"/>
  <c r="I562" i="67"/>
  <c r="C562" i="67"/>
  <c r="I561" i="67"/>
  <c r="C561" i="67"/>
  <c r="I560" i="67"/>
  <c r="C560" i="67"/>
  <c r="I559" i="67"/>
  <c r="C559" i="67"/>
  <c r="I558" i="67"/>
  <c r="C558" i="67"/>
  <c r="I556" i="67"/>
  <c r="C556" i="67"/>
  <c r="I555" i="67"/>
  <c r="C555" i="67"/>
  <c r="I554" i="67"/>
  <c r="C554" i="67"/>
  <c r="I553" i="67"/>
  <c r="C553" i="67"/>
  <c r="I552" i="67"/>
  <c r="C552" i="67"/>
  <c r="I551" i="67"/>
  <c r="C551" i="67"/>
  <c r="I550" i="67"/>
  <c r="C550" i="67"/>
  <c r="I549" i="67"/>
  <c r="C549" i="67"/>
  <c r="I548" i="67"/>
  <c r="C548" i="67"/>
  <c r="I547" i="67"/>
  <c r="C547" i="67"/>
  <c r="I546" i="67"/>
  <c r="C546" i="67"/>
  <c r="I545" i="67"/>
  <c r="C545" i="67"/>
  <c r="I544" i="67"/>
  <c r="C544" i="67"/>
  <c r="I543" i="67"/>
  <c r="C543" i="67"/>
  <c r="I541" i="67"/>
  <c r="C541" i="67"/>
  <c r="I540" i="67"/>
  <c r="C540" i="67"/>
  <c r="I539" i="67"/>
  <c r="C539" i="67"/>
  <c r="I538" i="67"/>
  <c r="C538" i="67"/>
  <c r="I537" i="67"/>
  <c r="C537" i="67"/>
  <c r="I536" i="67"/>
  <c r="C536" i="67"/>
  <c r="I535" i="67"/>
  <c r="C535" i="67"/>
  <c r="I534" i="67"/>
  <c r="C534" i="67"/>
  <c r="I533" i="67"/>
  <c r="C533" i="67"/>
  <c r="I532" i="67"/>
  <c r="C532" i="67"/>
  <c r="I531" i="67"/>
  <c r="C531" i="67"/>
  <c r="I530" i="67"/>
  <c r="C530" i="67"/>
  <c r="I529" i="67"/>
  <c r="C529" i="67"/>
  <c r="I528" i="67"/>
  <c r="C528" i="67"/>
  <c r="I526" i="67"/>
  <c r="C526" i="67"/>
  <c r="I525" i="67"/>
  <c r="C525" i="67"/>
  <c r="I524" i="67"/>
  <c r="C524" i="67"/>
  <c r="I523" i="67"/>
  <c r="C523" i="67"/>
  <c r="I522" i="67"/>
  <c r="C522" i="67"/>
  <c r="I521" i="67"/>
  <c r="C521" i="67"/>
  <c r="I520" i="67"/>
  <c r="C520" i="67"/>
  <c r="I519" i="67"/>
  <c r="C519" i="67"/>
  <c r="I518" i="67"/>
  <c r="C518" i="67"/>
  <c r="I517" i="67"/>
  <c r="C517" i="67"/>
  <c r="I516" i="67"/>
  <c r="C516" i="67"/>
  <c r="I515" i="67"/>
  <c r="C515" i="67"/>
  <c r="I514" i="67"/>
  <c r="C514" i="67"/>
  <c r="I513" i="67"/>
  <c r="C513" i="67"/>
  <c r="I511" i="67"/>
  <c r="C511" i="67"/>
  <c r="I510" i="67"/>
  <c r="C510" i="67"/>
  <c r="I509" i="67"/>
  <c r="C509" i="67"/>
  <c r="I508" i="67"/>
  <c r="C508" i="67"/>
  <c r="I507" i="67"/>
  <c r="C507" i="67"/>
  <c r="I506" i="67"/>
  <c r="C506" i="67"/>
  <c r="I505" i="67"/>
  <c r="C505" i="67"/>
  <c r="I504" i="67"/>
  <c r="C504" i="67"/>
  <c r="I503" i="67"/>
  <c r="C503" i="67"/>
  <c r="I502" i="67"/>
  <c r="C502" i="67"/>
  <c r="I501" i="67"/>
  <c r="C501" i="67"/>
  <c r="I500" i="67"/>
  <c r="C500" i="67"/>
  <c r="I499" i="67"/>
  <c r="C499" i="67"/>
  <c r="I498" i="67"/>
  <c r="C498" i="67"/>
  <c r="I496" i="67"/>
  <c r="C496" i="67"/>
  <c r="I495" i="67"/>
  <c r="C495" i="67"/>
  <c r="I494" i="67"/>
  <c r="C494" i="67"/>
  <c r="I493" i="67"/>
  <c r="C493" i="67"/>
  <c r="I492" i="67"/>
  <c r="C492" i="67"/>
  <c r="I491" i="67"/>
  <c r="C491" i="67"/>
  <c r="I490" i="67"/>
  <c r="C490" i="67"/>
  <c r="I489" i="67"/>
  <c r="C489" i="67"/>
  <c r="I488" i="67"/>
  <c r="C488" i="67"/>
  <c r="I487" i="67"/>
  <c r="C487" i="67"/>
  <c r="I486" i="67"/>
  <c r="C486" i="67"/>
  <c r="I484" i="67"/>
  <c r="C484" i="67"/>
  <c r="I483" i="67"/>
  <c r="C483" i="67"/>
  <c r="I482" i="67"/>
  <c r="C482" i="67"/>
  <c r="I481" i="67"/>
  <c r="C481" i="67"/>
  <c r="I480" i="67"/>
  <c r="C480" i="67"/>
  <c r="I479" i="67"/>
  <c r="C479" i="67"/>
  <c r="I478" i="67"/>
  <c r="C478" i="67"/>
  <c r="I477" i="67"/>
  <c r="C477" i="67"/>
  <c r="I476" i="67"/>
  <c r="C476" i="67"/>
  <c r="I475" i="67"/>
  <c r="C475" i="67"/>
  <c r="I474" i="67"/>
  <c r="C474" i="67"/>
  <c r="I473" i="67"/>
  <c r="C473" i="67"/>
  <c r="I472" i="67"/>
  <c r="C472" i="67"/>
  <c r="I471" i="67"/>
  <c r="C471" i="67"/>
  <c r="I469" i="67"/>
  <c r="C469" i="67"/>
  <c r="I468" i="67"/>
  <c r="C468" i="67"/>
  <c r="I467" i="67"/>
  <c r="C467" i="67"/>
  <c r="I466" i="67"/>
  <c r="C466" i="67"/>
  <c r="I465" i="67"/>
  <c r="C465" i="67"/>
  <c r="I464" i="67"/>
  <c r="C464" i="67"/>
  <c r="I463" i="67"/>
  <c r="C463" i="67"/>
  <c r="I462" i="67"/>
  <c r="C462" i="67"/>
  <c r="I461" i="67"/>
  <c r="C461" i="67"/>
  <c r="I460" i="67"/>
  <c r="C460" i="67"/>
  <c r="I458" i="67"/>
  <c r="C458" i="67"/>
  <c r="I457" i="67"/>
  <c r="C457" i="67"/>
  <c r="I456" i="67"/>
  <c r="C456" i="67"/>
  <c r="I455" i="67"/>
  <c r="C455" i="67"/>
  <c r="I454" i="67"/>
  <c r="C454" i="67"/>
  <c r="I453" i="67"/>
  <c r="C453" i="67"/>
  <c r="I452" i="67"/>
  <c r="C452" i="67"/>
  <c r="I451" i="67"/>
  <c r="C451" i="67"/>
  <c r="I450" i="67"/>
  <c r="C450" i="67"/>
  <c r="I449" i="67"/>
  <c r="C449" i="67"/>
  <c r="I448" i="67"/>
  <c r="C448" i="67"/>
  <c r="I446" i="67"/>
  <c r="C446" i="67"/>
  <c r="I445" i="67"/>
  <c r="C445" i="67"/>
  <c r="I444" i="67"/>
  <c r="C444" i="67"/>
  <c r="I443" i="67"/>
  <c r="C443" i="67"/>
  <c r="I442" i="67"/>
  <c r="C442" i="67"/>
  <c r="I441" i="67"/>
  <c r="C441" i="67"/>
  <c r="I440" i="67"/>
  <c r="C440" i="67"/>
  <c r="I439" i="67"/>
  <c r="C439" i="67"/>
  <c r="I438" i="67"/>
  <c r="C438" i="67"/>
  <c r="I437" i="67"/>
  <c r="C437" i="67"/>
  <c r="I436" i="67"/>
  <c r="C436" i="67"/>
  <c r="I434" i="67"/>
  <c r="C434" i="67"/>
  <c r="I433" i="67"/>
  <c r="C433" i="67"/>
  <c r="I432" i="67"/>
  <c r="C432" i="67"/>
  <c r="I431" i="67"/>
  <c r="C431" i="67"/>
  <c r="I430" i="67"/>
  <c r="C430" i="67"/>
  <c r="I429" i="67"/>
  <c r="C429" i="67"/>
  <c r="I428" i="67"/>
  <c r="C428" i="67"/>
  <c r="I427" i="67"/>
  <c r="C427" i="67"/>
  <c r="I426" i="67"/>
  <c r="C426" i="67"/>
  <c r="I425" i="67"/>
  <c r="C425" i="67"/>
  <c r="I424" i="67"/>
  <c r="C424" i="67"/>
  <c r="I422" i="67"/>
  <c r="C422" i="67"/>
  <c r="I421" i="67"/>
  <c r="C421" i="67"/>
  <c r="I420" i="67"/>
  <c r="C420" i="67"/>
  <c r="I419" i="67"/>
  <c r="C419" i="67"/>
  <c r="I418" i="67"/>
  <c r="C418" i="67"/>
  <c r="I417" i="67"/>
  <c r="C417" i="67"/>
  <c r="I416" i="67"/>
  <c r="C416" i="67"/>
  <c r="I415" i="67"/>
  <c r="C415" i="67"/>
  <c r="I414" i="67"/>
  <c r="C414" i="67"/>
  <c r="I413" i="67"/>
  <c r="C413" i="67"/>
  <c r="I411" i="67"/>
  <c r="C411" i="67"/>
  <c r="I410" i="67"/>
  <c r="C410" i="67"/>
  <c r="I409" i="67"/>
  <c r="C409" i="67"/>
  <c r="I408" i="67"/>
  <c r="C408" i="67"/>
  <c r="I407" i="67"/>
  <c r="C407" i="67"/>
  <c r="I406" i="67"/>
  <c r="C406" i="67"/>
  <c r="I405" i="67"/>
  <c r="C405" i="67"/>
  <c r="I404" i="67"/>
  <c r="C404" i="67"/>
  <c r="I403" i="67"/>
  <c r="C403" i="67"/>
  <c r="I402" i="67"/>
  <c r="C402" i="67"/>
  <c r="I401" i="67"/>
  <c r="C401" i="67"/>
  <c r="I400" i="67"/>
  <c r="C400" i="67"/>
  <c r="I399" i="67"/>
  <c r="C399" i="67"/>
  <c r="I398" i="67"/>
  <c r="C398" i="67"/>
  <c r="I396" i="67"/>
  <c r="C396" i="67"/>
  <c r="I395" i="67"/>
  <c r="C395" i="67"/>
  <c r="I394" i="67"/>
  <c r="C394" i="67"/>
  <c r="I393" i="67"/>
  <c r="C393" i="67"/>
  <c r="I392" i="67"/>
  <c r="C392" i="67"/>
  <c r="I391" i="67"/>
  <c r="C391" i="67"/>
  <c r="I390" i="67"/>
  <c r="C390" i="67"/>
  <c r="I389" i="67"/>
  <c r="C389" i="67"/>
  <c r="I388" i="67"/>
  <c r="C388" i="67"/>
  <c r="I387" i="67"/>
  <c r="C387" i="67"/>
  <c r="I385" i="67"/>
  <c r="C385" i="67"/>
  <c r="I384" i="67"/>
  <c r="C384" i="67"/>
  <c r="I383" i="67"/>
  <c r="C383" i="67"/>
  <c r="I382" i="67"/>
  <c r="C382" i="67"/>
  <c r="I381" i="67"/>
  <c r="C381" i="67"/>
  <c r="I380" i="67"/>
  <c r="C380" i="67"/>
  <c r="I379" i="67"/>
  <c r="C379" i="67"/>
  <c r="I378" i="67"/>
  <c r="C378" i="67"/>
  <c r="I377" i="67"/>
  <c r="C377" i="67"/>
  <c r="I376" i="67"/>
  <c r="C376" i="67"/>
  <c r="I375" i="67"/>
  <c r="C375" i="67"/>
  <c r="I374" i="67"/>
  <c r="C374" i="67"/>
  <c r="I373" i="67"/>
  <c r="C373" i="67"/>
  <c r="I372" i="67"/>
  <c r="C372" i="67"/>
  <c r="I370" i="67"/>
  <c r="C370" i="67"/>
  <c r="I369" i="67"/>
  <c r="C369" i="67"/>
  <c r="I368" i="67"/>
  <c r="C368" i="67"/>
  <c r="I367" i="67"/>
  <c r="C367" i="67"/>
  <c r="I366" i="67"/>
  <c r="C366" i="67"/>
  <c r="I365" i="67"/>
  <c r="C365" i="67"/>
  <c r="I364" i="67"/>
  <c r="C364" i="67"/>
  <c r="I363" i="67"/>
  <c r="C363" i="67"/>
  <c r="I362" i="67"/>
  <c r="C362" i="67"/>
  <c r="I361" i="67"/>
  <c r="C361" i="67"/>
  <c r="I360" i="67"/>
  <c r="C360" i="67"/>
  <c r="I358" i="67"/>
  <c r="C358" i="67"/>
  <c r="I357" i="67"/>
  <c r="C357" i="67"/>
  <c r="I356" i="67"/>
  <c r="C356" i="67"/>
  <c r="I355" i="67"/>
  <c r="C355" i="67"/>
  <c r="I354" i="67"/>
  <c r="C354" i="67"/>
  <c r="I353" i="67"/>
  <c r="C353" i="67"/>
  <c r="I352" i="67"/>
  <c r="C352" i="67"/>
  <c r="I351" i="67"/>
  <c r="C351" i="67"/>
  <c r="I350" i="67"/>
  <c r="C350" i="67"/>
  <c r="I349" i="67"/>
  <c r="C349" i="67"/>
  <c r="I348" i="67"/>
  <c r="C348" i="67"/>
  <c r="I346" i="67"/>
  <c r="C346" i="67"/>
  <c r="I344" i="67"/>
  <c r="C344" i="67"/>
  <c r="I342" i="67"/>
  <c r="C342" i="67"/>
  <c r="I341" i="67"/>
  <c r="C341" i="67"/>
  <c r="B340" i="67"/>
  <c r="C340" i="67" s="1"/>
  <c r="I337" i="67"/>
  <c r="C337" i="67"/>
  <c r="B337" i="67"/>
  <c r="I336" i="67"/>
  <c r="C336" i="67"/>
  <c r="B336" i="67"/>
  <c r="I335" i="67"/>
  <c r="C335" i="67"/>
  <c r="B335" i="67"/>
  <c r="I334" i="67"/>
  <c r="C334" i="67"/>
  <c r="B334" i="67"/>
  <c r="I333" i="67"/>
  <c r="C333" i="67"/>
  <c r="B333" i="67"/>
  <c r="I332" i="67"/>
  <c r="B332" i="67"/>
  <c r="I331" i="67"/>
  <c r="B331" i="67"/>
  <c r="I330" i="67"/>
  <c r="B330" i="67"/>
  <c r="I329" i="67"/>
  <c r="B329" i="67"/>
  <c r="I328" i="67"/>
  <c r="B328" i="67"/>
  <c r="I327" i="67"/>
  <c r="B327" i="67"/>
  <c r="I326" i="67"/>
  <c r="B326" i="67"/>
  <c r="I325" i="67"/>
  <c r="B325" i="67"/>
  <c r="I324" i="67"/>
  <c r="C324" i="67"/>
  <c r="B324" i="67"/>
  <c r="I323" i="67"/>
  <c r="B323" i="67"/>
  <c r="I322" i="67"/>
  <c r="B322" i="67"/>
  <c r="I321" i="67"/>
  <c r="B321" i="67"/>
  <c r="I320" i="67"/>
  <c r="C320" i="67"/>
  <c r="B320" i="67"/>
  <c r="I319" i="67"/>
  <c r="B319" i="67"/>
  <c r="I318" i="67"/>
  <c r="B318" i="67"/>
  <c r="I317" i="67"/>
  <c r="B317" i="67"/>
  <c r="I316" i="67"/>
  <c r="B316" i="67"/>
  <c r="I315" i="67"/>
  <c r="C315" i="67"/>
  <c r="B315" i="67"/>
  <c r="I314" i="67"/>
  <c r="B314" i="67"/>
  <c r="I313" i="67"/>
  <c r="B313" i="67"/>
  <c r="I312" i="67"/>
  <c r="B312" i="67"/>
  <c r="I311" i="67"/>
  <c r="B311" i="67"/>
  <c r="I310" i="67"/>
  <c r="B310" i="67"/>
  <c r="I309" i="67"/>
  <c r="B309" i="67"/>
  <c r="I308" i="67"/>
  <c r="B308" i="67"/>
  <c r="J306" i="67"/>
  <c r="A306" i="67" s="1"/>
  <c r="J305" i="67"/>
  <c r="B305" i="67" s="1"/>
  <c r="J304" i="67"/>
  <c r="A304" i="67" s="1"/>
  <c r="J303" i="67"/>
  <c r="B303" i="67" s="1"/>
  <c r="J302" i="67"/>
  <c r="B302" i="67" s="1"/>
  <c r="J301" i="67"/>
  <c r="J300" i="67"/>
  <c r="J299" i="67"/>
  <c r="J298" i="67"/>
  <c r="J297" i="67"/>
  <c r="B297" i="67" s="1"/>
  <c r="J296" i="67"/>
  <c r="J295" i="67"/>
  <c r="A295" i="67" s="1"/>
  <c r="J294" i="67"/>
  <c r="J293" i="67"/>
  <c r="B293" i="67" s="1"/>
  <c r="J292" i="67"/>
  <c r="J291" i="67"/>
  <c r="B291" i="67" s="1"/>
  <c r="J290" i="67"/>
  <c r="A290" i="67" s="1"/>
  <c r="J289" i="67"/>
  <c r="B289" i="67" s="1"/>
  <c r="I285" i="67"/>
  <c r="I282" i="67"/>
  <c r="I281" i="67"/>
  <c r="I279" i="67"/>
  <c r="J275" i="67"/>
  <c r="B275" i="67" s="1"/>
  <c r="J274" i="67"/>
  <c r="B274" i="67" s="1"/>
  <c r="J273" i="67"/>
  <c r="B273" i="67" s="1"/>
  <c r="J272" i="67"/>
  <c r="B272" i="67" s="1"/>
  <c r="J271" i="67"/>
  <c r="B271" i="67" s="1"/>
  <c r="J270" i="67"/>
  <c r="B270" i="67" s="1"/>
  <c r="J269" i="67"/>
  <c r="B269" i="67" s="1"/>
  <c r="J268" i="67"/>
  <c r="B268" i="67" s="1"/>
  <c r="J267" i="67"/>
  <c r="B267" i="67" s="1"/>
  <c r="J266" i="67"/>
  <c r="B266" i="67" s="1"/>
  <c r="J254" i="67"/>
  <c r="B254" i="67" s="1"/>
  <c r="J253" i="67"/>
  <c r="B253" i="67" s="1"/>
  <c r="J252" i="67"/>
  <c r="B252" i="67" s="1"/>
  <c r="J251" i="67"/>
  <c r="B251" i="67" s="1"/>
  <c r="J250" i="67"/>
  <c r="B250" i="67" s="1"/>
  <c r="J249" i="67"/>
  <c r="B249" i="67" s="1"/>
  <c r="J248" i="67"/>
  <c r="B248" i="67" s="1"/>
  <c r="J247" i="67"/>
  <c r="B247" i="67" s="1"/>
  <c r="J246" i="67"/>
  <c r="B246" i="67" s="1"/>
  <c r="I242" i="67"/>
  <c r="I241" i="67"/>
  <c r="I240" i="67"/>
  <c r="I237" i="67"/>
  <c r="I236" i="67"/>
  <c r="I232" i="67"/>
  <c r="B232" i="67"/>
  <c r="J224" i="67"/>
  <c r="B224" i="67" s="1"/>
  <c r="J223" i="67"/>
  <c r="B223" i="67" s="1"/>
  <c r="J222" i="67"/>
  <c r="B222" i="67" s="1"/>
  <c r="J221" i="67"/>
  <c r="B221" i="67" s="1"/>
  <c r="J220" i="67"/>
  <c r="B220" i="67" s="1"/>
  <c r="J219" i="67"/>
  <c r="B219" i="67" s="1"/>
  <c r="J218" i="67"/>
  <c r="B218" i="67" s="1"/>
  <c r="J217" i="67"/>
  <c r="B217" i="67" s="1"/>
  <c r="J216" i="67"/>
  <c r="B216" i="67" s="1"/>
  <c r="J215" i="67"/>
  <c r="B215" i="67" s="1"/>
  <c r="J214" i="67"/>
  <c r="B214" i="67" s="1"/>
  <c r="J213" i="67"/>
  <c r="B213" i="67" s="1"/>
  <c r="J212" i="67"/>
  <c r="B212" i="67" s="1"/>
  <c r="J211" i="67"/>
  <c r="B211" i="67" s="1"/>
  <c r="J210" i="67"/>
  <c r="B210" i="67" s="1"/>
  <c r="J209" i="67"/>
  <c r="B209" i="67" s="1"/>
  <c r="I205" i="67"/>
  <c r="I204" i="67"/>
  <c r="I203" i="67"/>
  <c r="I201" i="67"/>
  <c r="I200" i="67"/>
  <c r="I199" i="67"/>
  <c r="I198" i="67"/>
  <c r="I197" i="67"/>
  <c r="I196" i="67"/>
  <c r="I194" i="67"/>
  <c r="I193" i="67"/>
  <c r="I192" i="67"/>
  <c r="I191" i="67"/>
  <c r="I190" i="67"/>
  <c r="I189" i="67"/>
  <c r="I187" i="67"/>
  <c r="I186" i="67"/>
  <c r="I185" i="67"/>
  <c r="I184" i="67"/>
  <c r="I183" i="67"/>
  <c r="I182" i="67"/>
  <c r="B178" i="67"/>
  <c r="B177" i="67"/>
  <c r="B176" i="67"/>
  <c r="B175" i="67"/>
  <c r="I171" i="67"/>
  <c r="I170" i="67"/>
  <c r="I165" i="67"/>
  <c r="I160" i="67"/>
  <c r="I157" i="67"/>
  <c r="I156" i="67"/>
  <c r="K156" i="67" s="1"/>
  <c r="A156" i="67"/>
  <c r="I155" i="67"/>
  <c r="I154" i="67"/>
  <c r="I153" i="67"/>
  <c r="K153" i="67" s="1"/>
  <c r="A153" i="67"/>
  <c r="J149" i="67"/>
  <c r="A149" i="67" s="1"/>
  <c r="I149" i="67"/>
  <c r="J148" i="67"/>
  <c r="I148" i="67"/>
  <c r="I145" i="67"/>
  <c r="K145" i="67" s="1"/>
  <c r="A145" i="67"/>
  <c r="I144" i="67"/>
  <c r="K144" i="67" s="1"/>
  <c r="A144" i="67"/>
  <c r="I143" i="67"/>
  <c r="I142" i="67"/>
  <c r="K142" i="67" s="1"/>
  <c r="A142" i="67"/>
  <c r="I141" i="67"/>
  <c r="I140" i="67"/>
  <c r="K140" i="67" s="1"/>
  <c r="A140" i="67"/>
  <c r="I139" i="67"/>
  <c r="I138" i="67"/>
  <c r="I137" i="67"/>
  <c r="K127" i="67"/>
  <c r="A127" i="67"/>
  <c r="K126" i="67"/>
  <c r="A126" i="67"/>
  <c r="K125" i="67"/>
  <c r="A125" i="67"/>
  <c r="K124" i="67"/>
  <c r="A124" i="67"/>
  <c r="K123" i="67"/>
  <c r="A123" i="67"/>
  <c r="K122" i="67"/>
  <c r="A122" i="67"/>
  <c r="K121" i="67"/>
  <c r="A121" i="67"/>
  <c r="K120" i="67"/>
  <c r="A120" i="67"/>
  <c r="I119" i="67"/>
  <c r="K119" i="67" s="1"/>
  <c r="A119" i="67"/>
  <c r="I118" i="67"/>
  <c r="I117" i="67"/>
  <c r="I116" i="67"/>
  <c r="I115" i="67"/>
  <c r="I114" i="67"/>
  <c r="K107" i="67"/>
  <c r="A107" i="67"/>
  <c r="K106" i="67"/>
  <c r="A106" i="67"/>
  <c r="K105" i="67"/>
  <c r="A105" i="67"/>
  <c r="K104" i="67"/>
  <c r="A104" i="67"/>
  <c r="K103" i="67"/>
  <c r="A103" i="67"/>
  <c r="K102" i="67"/>
  <c r="A102" i="67"/>
  <c r="K101" i="67"/>
  <c r="A101" i="67"/>
  <c r="K100" i="67"/>
  <c r="A100" i="67"/>
  <c r="K99" i="67"/>
  <c r="A99" i="67"/>
  <c r="K98" i="67"/>
  <c r="A98" i="67"/>
  <c r="K97" i="67"/>
  <c r="A97" i="67"/>
  <c r="I95" i="67"/>
  <c r="I94" i="67"/>
  <c r="K94" i="67" s="1"/>
  <c r="A94" i="67"/>
  <c r="K84" i="67"/>
  <c r="A84" i="67"/>
  <c r="J83" i="67"/>
  <c r="A83" i="67" s="1"/>
  <c r="J82" i="67"/>
  <c r="A82" i="67" s="1"/>
  <c r="J81" i="67"/>
  <c r="K80" i="67"/>
  <c r="A80" i="67"/>
  <c r="I72" i="67"/>
  <c r="I71" i="67"/>
  <c r="J70" i="67"/>
  <c r="A70" i="67" s="1"/>
  <c r="I70" i="67"/>
  <c r="J69" i="67"/>
  <c r="A69" i="67" s="1"/>
  <c r="I69" i="67"/>
  <c r="J68" i="67"/>
  <c r="I68" i="67"/>
  <c r="A68" i="67"/>
  <c r="J67" i="67"/>
  <c r="A67" i="67" s="1"/>
  <c r="I67" i="67"/>
  <c r="K67" i="67" s="1"/>
  <c r="I66" i="67"/>
  <c r="J65" i="67"/>
  <c r="A65" i="67" s="1"/>
  <c r="I65" i="67"/>
  <c r="K65" i="67" s="1"/>
  <c r="J64" i="67"/>
  <c r="A64" i="67" s="1"/>
  <c r="I64" i="67"/>
  <c r="K64" i="67" s="1"/>
  <c r="I63" i="67"/>
  <c r="J62" i="67"/>
  <c r="A62" i="67" s="1"/>
  <c r="I62" i="67"/>
  <c r="K62" i="67" s="1"/>
  <c r="I61" i="67"/>
  <c r="I58" i="67"/>
  <c r="K58" i="67" s="1"/>
  <c r="A58" i="67"/>
  <c r="I57" i="67"/>
  <c r="K57" i="67" s="1"/>
  <c r="A57" i="67"/>
  <c r="I56" i="67"/>
  <c r="K56" i="67" s="1"/>
  <c r="A56" i="67"/>
  <c r="I55" i="67"/>
  <c r="K55" i="67" s="1"/>
  <c r="A55" i="67"/>
  <c r="I54" i="67"/>
  <c r="K54" i="67" s="1"/>
  <c r="A54" i="67"/>
  <c r="I53" i="67"/>
  <c r="K53" i="67" s="1"/>
  <c r="A53" i="67"/>
  <c r="I52" i="67"/>
  <c r="K52" i="67" s="1"/>
  <c r="A52" i="67"/>
  <c r="I51" i="67"/>
  <c r="I50" i="67"/>
  <c r="K50" i="67" s="1"/>
  <c r="A50" i="67"/>
  <c r="I49" i="67"/>
  <c r="K49" i="67" s="1"/>
  <c r="A49" i="67"/>
  <c r="I48" i="67"/>
  <c r="K48" i="67" s="1"/>
  <c r="A48" i="67"/>
  <c r="I47" i="67"/>
  <c r="I46" i="67"/>
  <c r="K46" i="67" s="1"/>
  <c r="A46" i="67"/>
  <c r="I43" i="67"/>
  <c r="K43" i="67" s="1"/>
  <c r="A43" i="67"/>
  <c r="I42" i="67"/>
  <c r="K42" i="67" s="1"/>
  <c r="A42" i="67"/>
  <c r="I41" i="67"/>
  <c r="K41" i="67" s="1"/>
  <c r="A41" i="67"/>
  <c r="I40" i="67"/>
  <c r="K40" i="67" s="1"/>
  <c r="A40" i="67"/>
  <c r="I39" i="67"/>
  <c r="K39" i="67" s="1"/>
  <c r="A39" i="67"/>
  <c r="I38" i="67"/>
  <c r="K38" i="67" s="1"/>
  <c r="A38" i="67"/>
  <c r="J37" i="67"/>
  <c r="A37" i="67" s="1"/>
  <c r="I37" i="67"/>
  <c r="J36" i="67"/>
  <c r="A36" i="67" s="1"/>
  <c r="I36" i="67"/>
  <c r="J35" i="67"/>
  <c r="A35" i="67" s="1"/>
  <c r="I35" i="67"/>
  <c r="I34" i="67"/>
  <c r="B34" i="67" s="1"/>
  <c r="I33" i="67"/>
  <c r="B33" i="67" s="1"/>
  <c r="I32" i="67"/>
  <c r="B32" i="67" s="1"/>
  <c r="I31" i="67"/>
  <c r="B31" i="67" s="1"/>
  <c r="I29" i="67"/>
  <c r="B29" i="67" s="1"/>
  <c r="I27" i="67"/>
  <c r="I28" i="67" s="1"/>
  <c r="A28" i="67" s="1"/>
  <c r="I25" i="67"/>
  <c r="A25" i="67" s="1"/>
  <c r="I21" i="67"/>
  <c r="I22" i="67" s="1"/>
  <c r="B22" i="67" s="1"/>
  <c r="I19" i="67"/>
  <c r="A19" i="67" s="1"/>
  <c r="B19" i="67"/>
  <c r="B12" i="67"/>
  <c r="D11" i="67"/>
  <c r="D10" i="67"/>
  <c r="D9" i="67"/>
  <c r="E8" i="67"/>
  <c r="E7" i="67"/>
  <c r="E6" i="67"/>
  <c r="D5" i="67"/>
  <c r="D4" i="67"/>
  <c r="D3" i="67"/>
  <c r="G1" i="67"/>
  <c r="M668" i="66"/>
  <c r="A668" i="66" s="1"/>
  <c r="M667" i="66"/>
  <c r="A667" i="66" s="1"/>
  <c r="M666" i="66"/>
  <c r="A666" i="66" s="1"/>
  <c r="M665" i="66"/>
  <c r="M664" i="66"/>
  <c r="A664" i="66" s="1"/>
  <c r="M663" i="66"/>
  <c r="M662" i="66"/>
  <c r="B662" i="66" s="1"/>
  <c r="M661" i="66"/>
  <c r="A661" i="66" s="1"/>
  <c r="M660" i="66"/>
  <c r="A660" i="66" s="1"/>
  <c r="M659" i="66"/>
  <c r="M658" i="66"/>
  <c r="A658" i="66" s="1"/>
  <c r="B656" i="66"/>
  <c r="B655" i="66"/>
  <c r="I594" i="66"/>
  <c r="I586" i="66"/>
  <c r="C586" i="66"/>
  <c r="I585" i="66"/>
  <c r="C585" i="66"/>
  <c r="I584" i="66"/>
  <c r="C584" i="66"/>
  <c r="I583" i="66"/>
  <c r="C583" i="66"/>
  <c r="I582" i="66"/>
  <c r="C582" i="66"/>
  <c r="I581" i="66"/>
  <c r="C581" i="66"/>
  <c r="I580" i="66"/>
  <c r="C580" i="66"/>
  <c r="I579" i="66"/>
  <c r="C579" i="66"/>
  <c r="I578" i="66"/>
  <c r="C578" i="66"/>
  <c r="I577" i="66"/>
  <c r="C577" i="66"/>
  <c r="I576" i="66"/>
  <c r="C576" i="66"/>
  <c r="I575" i="66"/>
  <c r="C575" i="66"/>
  <c r="I574" i="66"/>
  <c r="C574" i="66"/>
  <c r="I573" i="66"/>
  <c r="C573" i="66"/>
  <c r="I571" i="66"/>
  <c r="C571" i="66"/>
  <c r="I570" i="66"/>
  <c r="C570" i="66"/>
  <c r="I569" i="66"/>
  <c r="C569" i="66"/>
  <c r="I568" i="66"/>
  <c r="C568" i="66"/>
  <c r="I567" i="66"/>
  <c r="C567" i="66"/>
  <c r="I566" i="66"/>
  <c r="C566" i="66"/>
  <c r="I565" i="66"/>
  <c r="C565" i="66"/>
  <c r="I564" i="66"/>
  <c r="C564" i="66"/>
  <c r="I563" i="66"/>
  <c r="C563" i="66"/>
  <c r="I562" i="66"/>
  <c r="C562" i="66"/>
  <c r="I561" i="66"/>
  <c r="C561" i="66"/>
  <c r="I560" i="66"/>
  <c r="C560" i="66"/>
  <c r="I559" i="66"/>
  <c r="C559" i="66"/>
  <c r="I558" i="66"/>
  <c r="C558" i="66"/>
  <c r="I556" i="66"/>
  <c r="C556" i="66"/>
  <c r="I555" i="66"/>
  <c r="C555" i="66"/>
  <c r="I554" i="66"/>
  <c r="C554" i="66"/>
  <c r="I553" i="66"/>
  <c r="C553" i="66"/>
  <c r="I552" i="66"/>
  <c r="C552" i="66"/>
  <c r="I551" i="66"/>
  <c r="C551" i="66"/>
  <c r="I550" i="66"/>
  <c r="C550" i="66"/>
  <c r="I549" i="66"/>
  <c r="C549" i="66"/>
  <c r="I548" i="66"/>
  <c r="C548" i="66"/>
  <c r="I547" i="66"/>
  <c r="C547" i="66"/>
  <c r="I546" i="66"/>
  <c r="C546" i="66"/>
  <c r="I545" i="66"/>
  <c r="C545" i="66"/>
  <c r="I544" i="66"/>
  <c r="C544" i="66"/>
  <c r="I543" i="66"/>
  <c r="C543" i="66"/>
  <c r="I541" i="66"/>
  <c r="C541" i="66"/>
  <c r="I540" i="66"/>
  <c r="C540" i="66"/>
  <c r="I539" i="66"/>
  <c r="C539" i="66"/>
  <c r="I538" i="66"/>
  <c r="C538" i="66"/>
  <c r="I537" i="66"/>
  <c r="C537" i="66"/>
  <c r="I536" i="66"/>
  <c r="C536" i="66"/>
  <c r="I535" i="66"/>
  <c r="C535" i="66"/>
  <c r="I534" i="66"/>
  <c r="C534" i="66"/>
  <c r="I533" i="66"/>
  <c r="C533" i="66"/>
  <c r="I532" i="66"/>
  <c r="C532" i="66"/>
  <c r="I531" i="66"/>
  <c r="C531" i="66"/>
  <c r="I530" i="66"/>
  <c r="C530" i="66"/>
  <c r="I529" i="66"/>
  <c r="C529" i="66"/>
  <c r="I528" i="66"/>
  <c r="C528" i="66"/>
  <c r="I526" i="66"/>
  <c r="C526" i="66"/>
  <c r="I525" i="66"/>
  <c r="C525" i="66"/>
  <c r="I524" i="66"/>
  <c r="C524" i="66"/>
  <c r="I523" i="66"/>
  <c r="C523" i="66"/>
  <c r="I522" i="66"/>
  <c r="C522" i="66"/>
  <c r="I521" i="66"/>
  <c r="C521" i="66"/>
  <c r="I520" i="66"/>
  <c r="C520" i="66"/>
  <c r="I519" i="66"/>
  <c r="C519" i="66"/>
  <c r="I518" i="66"/>
  <c r="C518" i="66"/>
  <c r="I517" i="66"/>
  <c r="C517" i="66"/>
  <c r="I516" i="66"/>
  <c r="C516" i="66"/>
  <c r="I515" i="66"/>
  <c r="C515" i="66"/>
  <c r="I514" i="66"/>
  <c r="C514" i="66"/>
  <c r="I513" i="66"/>
  <c r="C513" i="66"/>
  <c r="I511" i="66"/>
  <c r="C511" i="66"/>
  <c r="I510" i="66"/>
  <c r="C510" i="66"/>
  <c r="I509" i="66"/>
  <c r="C509" i="66"/>
  <c r="I508" i="66"/>
  <c r="C508" i="66"/>
  <c r="I507" i="66"/>
  <c r="C507" i="66"/>
  <c r="I506" i="66"/>
  <c r="C506" i="66"/>
  <c r="I505" i="66"/>
  <c r="C505" i="66"/>
  <c r="I504" i="66"/>
  <c r="C504" i="66"/>
  <c r="I503" i="66"/>
  <c r="C503" i="66"/>
  <c r="I502" i="66"/>
  <c r="C502" i="66"/>
  <c r="I501" i="66"/>
  <c r="C501" i="66"/>
  <c r="I500" i="66"/>
  <c r="C500" i="66"/>
  <c r="I499" i="66"/>
  <c r="C499" i="66"/>
  <c r="I498" i="66"/>
  <c r="C498" i="66"/>
  <c r="I496" i="66"/>
  <c r="C496" i="66"/>
  <c r="I495" i="66"/>
  <c r="C495" i="66"/>
  <c r="I494" i="66"/>
  <c r="C494" i="66"/>
  <c r="I493" i="66"/>
  <c r="C493" i="66"/>
  <c r="I492" i="66"/>
  <c r="C492" i="66"/>
  <c r="I491" i="66"/>
  <c r="C491" i="66"/>
  <c r="I490" i="66"/>
  <c r="C490" i="66"/>
  <c r="I489" i="66"/>
  <c r="C489" i="66"/>
  <c r="I488" i="66"/>
  <c r="C488" i="66"/>
  <c r="I487" i="66"/>
  <c r="C487" i="66"/>
  <c r="I486" i="66"/>
  <c r="C486" i="66"/>
  <c r="I484" i="66"/>
  <c r="C484" i="66"/>
  <c r="I483" i="66"/>
  <c r="C483" i="66"/>
  <c r="I482" i="66"/>
  <c r="C482" i="66"/>
  <c r="I481" i="66"/>
  <c r="C481" i="66"/>
  <c r="I480" i="66"/>
  <c r="C480" i="66"/>
  <c r="I479" i="66"/>
  <c r="C479" i="66"/>
  <c r="I478" i="66"/>
  <c r="C478" i="66"/>
  <c r="I477" i="66"/>
  <c r="C477" i="66"/>
  <c r="I476" i="66"/>
  <c r="C476" i="66"/>
  <c r="I475" i="66"/>
  <c r="C475" i="66"/>
  <c r="I474" i="66"/>
  <c r="C474" i="66"/>
  <c r="I473" i="66"/>
  <c r="C473" i="66"/>
  <c r="I472" i="66"/>
  <c r="C472" i="66"/>
  <c r="I471" i="66"/>
  <c r="C471" i="66"/>
  <c r="I469" i="66"/>
  <c r="C469" i="66"/>
  <c r="I468" i="66"/>
  <c r="C468" i="66"/>
  <c r="I467" i="66"/>
  <c r="C467" i="66"/>
  <c r="I466" i="66"/>
  <c r="C466" i="66"/>
  <c r="I465" i="66"/>
  <c r="C465" i="66"/>
  <c r="I464" i="66"/>
  <c r="C464" i="66"/>
  <c r="I463" i="66"/>
  <c r="C463" i="66"/>
  <c r="I462" i="66"/>
  <c r="C462" i="66"/>
  <c r="I461" i="66"/>
  <c r="C461" i="66"/>
  <c r="I460" i="66"/>
  <c r="C460" i="66"/>
  <c r="I458" i="66"/>
  <c r="C458" i="66"/>
  <c r="I457" i="66"/>
  <c r="C457" i="66"/>
  <c r="I456" i="66"/>
  <c r="C456" i="66"/>
  <c r="I455" i="66"/>
  <c r="C455" i="66"/>
  <c r="I454" i="66"/>
  <c r="C454" i="66"/>
  <c r="I453" i="66"/>
  <c r="C453" i="66"/>
  <c r="I452" i="66"/>
  <c r="C452" i="66"/>
  <c r="I451" i="66"/>
  <c r="C451" i="66"/>
  <c r="I450" i="66"/>
  <c r="C450" i="66"/>
  <c r="I449" i="66"/>
  <c r="C449" i="66"/>
  <c r="I448" i="66"/>
  <c r="C448" i="66"/>
  <c r="I446" i="66"/>
  <c r="C446" i="66"/>
  <c r="I445" i="66"/>
  <c r="C445" i="66"/>
  <c r="I444" i="66"/>
  <c r="C444" i="66"/>
  <c r="I443" i="66"/>
  <c r="C443" i="66"/>
  <c r="I442" i="66"/>
  <c r="C442" i="66"/>
  <c r="I441" i="66"/>
  <c r="C441" i="66"/>
  <c r="I440" i="66"/>
  <c r="C440" i="66"/>
  <c r="I439" i="66"/>
  <c r="C439" i="66"/>
  <c r="I438" i="66"/>
  <c r="C438" i="66"/>
  <c r="I437" i="66"/>
  <c r="C437" i="66"/>
  <c r="I436" i="66"/>
  <c r="C436" i="66"/>
  <c r="I434" i="66"/>
  <c r="C434" i="66"/>
  <c r="I433" i="66"/>
  <c r="C433" i="66"/>
  <c r="I432" i="66"/>
  <c r="C432" i="66"/>
  <c r="I431" i="66"/>
  <c r="C431" i="66"/>
  <c r="I430" i="66"/>
  <c r="C430" i="66"/>
  <c r="I429" i="66"/>
  <c r="C429" i="66"/>
  <c r="I428" i="66"/>
  <c r="C428" i="66"/>
  <c r="I427" i="66"/>
  <c r="C427" i="66"/>
  <c r="I426" i="66"/>
  <c r="C426" i="66"/>
  <c r="I425" i="66"/>
  <c r="C425" i="66"/>
  <c r="I424" i="66"/>
  <c r="C424" i="66"/>
  <c r="I422" i="66"/>
  <c r="C422" i="66"/>
  <c r="I421" i="66"/>
  <c r="C421" i="66"/>
  <c r="I420" i="66"/>
  <c r="C420" i="66"/>
  <c r="I419" i="66"/>
  <c r="C419" i="66"/>
  <c r="I418" i="66"/>
  <c r="C418" i="66"/>
  <c r="I417" i="66"/>
  <c r="C417" i="66"/>
  <c r="I416" i="66"/>
  <c r="C416" i="66"/>
  <c r="I415" i="66"/>
  <c r="C415" i="66"/>
  <c r="I414" i="66"/>
  <c r="C414" i="66"/>
  <c r="I413" i="66"/>
  <c r="C413" i="66"/>
  <c r="I411" i="66"/>
  <c r="C411" i="66"/>
  <c r="I410" i="66"/>
  <c r="C410" i="66"/>
  <c r="I409" i="66"/>
  <c r="C409" i="66"/>
  <c r="I408" i="66"/>
  <c r="C408" i="66"/>
  <c r="I407" i="66"/>
  <c r="C407" i="66"/>
  <c r="I406" i="66"/>
  <c r="C406" i="66"/>
  <c r="I405" i="66"/>
  <c r="C405" i="66"/>
  <c r="I404" i="66"/>
  <c r="C404" i="66"/>
  <c r="I403" i="66"/>
  <c r="C403" i="66"/>
  <c r="I402" i="66"/>
  <c r="C402" i="66"/>
  <c r="I401" i="66"/>
  <c r="C401" i="66"/>
  <c r="I400" i="66"/>
  <c r="C400" i="66"/>
  <c r="I399" i="66"/>
  <c r="C399" i="66"/>
  <c r="I398" i="66"/>
  <c r="C398" i="66"/>
  <c r="I396" i="66"/>
  <c r="C396" i="66"/>
  <c r="I395" i="66"/>
  <c r="C395" i="66"/>
  <c r="I394" i="66"/>
  <c r="C394" i="66"/>
  <c r="I393" i="66"/>
  <c r="C393" i="66"/>
  <c r="I392" i="66"/>
  <c r="C392" i="66"/>
  <c r="I391" i="66"/>
  <c r="C391" i="66"/>
  <c r="I390" i="66"/>
  <c r="C390" i="66"/>
  <c r="I389" i="66"/>
  <c r="C389" i="66"/>
  <c r="I388" i="66"/>
  <c r="C388" i="66"/>
  <c r="I387" i="66"/>
  <c r="C387" i="66"/>
  <c r="I385" i="66"/>
  <c r="C385" i="66"/>
  <c r="I384" i="66"/>
  <c r="C384" i="66"/>
  <c r="I383" i="66"/>
  <c r="C383" i="66"/>
  <c r="I382" i="66"/>
  <c r="C382" i="66"/>
  <c r="I381" i="66"/>
  <c r="C381" i="66"/>
  <c r="I380" i="66"/>
  <c r="C380" i="66"/>
  <c r="I379" i="66"/>
  <c r="C379" i="66"/>
  <c r="I378" i="66"/>
  <c r="C378" i="66"/>
  <c r="I377" i="66"/>
  <c r="C377" i="66"/>
  <c r="I376" i="66"/>
  <c r="C376" i="66"/>
  <c r="I375" i="66"/>
  <c r="C375" i="66"/>
  <c r="I374" i="66"/>
  <c r="C374" i="66"/>
  <c r="I373" i="66"/>
  <c r="C373" i="66"/>
  <c r="I372" i="66"/>
  <c r="C372" i="66"/>
  <c r="I370" i="66"/>
  <c r="C370" i="66"/>
  <c r="I369" i="66"/>
  <c r="C369" i="66"/>
  <c r="I368" i="66"/>
  <c r="C368" i="66"/>
  <c r="I367" i="66"/>
  <c r="C367" i="66"/>
  <c r="I366" i="66"/>
  <c r="C366" i="66"/>
  <c r="I365" i="66"/>
  <c r="C365" i="66"/>
  <c r="I364" i="66"/>
  <c r="C364" i="66"/>
  <c r="I363" i="66"/>
  <c r="C363" i="66"/>
  <c r="I362" i="66"/>
  <c r="C362" i="66"/>
  <c r="I361" i="66"/>
  <c r="C361" i="66"/>
  <c r="I360" i="66"/>
  <c r="C360" i="66"/>
  <c r="I358" i="66"/>
  <c r="C358" i="66"/>
  <c r="I357" i="66"/>
  <c r="C357" i="66"/>
  <c r="I356" i="66"/>
  <c r="C356" i="66"/>
  <c r="I355" i="66"/>
  <c r="C355" i="66"/>
  <c r="I354" i="66"/>
  <c r="C354" i="66"/>
  <c r="I353" i="66"/>
  <c r="C353" i="66"/>
  <c r="I352" i="66"/>
  <c r="C352" i="66"/>
  <c r="I351" i="66"/>
  <c r="C351" i="66"/>
  <c r="I350" i="66"/>
  <c r="C350" i="66"/>
  <c r="I349" i="66"/>
  <c r="C349" i="66"/>
  <c r="I348" i="66"/>
  <c r="C348" i="66"/>
  <c r="I346" i="66"/>
  <c r="C346" i="66"/>
  <c r="I344" i="66"/>
  <c r="C344" i="66"/>
  <c r="I342" i="66"/>
  <c r="C342" i="66"/>
  <c r="I341" i="66"/>
  <c r="C341" i="66"/>
  <c r="B340" i="66"/>
  <c r="C340" i="66" s="1"/>
  <c r="I337" i="66"/>
  <c r="C337" i="66"/>
  <c r="B337" i="66"/>
  <c r="I336" i="66"/>
  <c r="C336" i="66"/>
  <c r="B336" i="66"/>
  <c r="I335" i="66"/>
  <c r="C335" i="66"/>
  <c r="B335" i="66"/>
  <c r="I334" i="66"/>
  <c r="C334" i="66"/>
  <c r="B334" i="66"/>
  <c r="I333" i="66"/>
  <c r="C333" i="66"/>
  <c r="B333" i="66"/>
  <c r="I332" i="66"/>
  <c r="B332" i="66"/>
  <c r="I331" i="66"/>
  <c r="B331" i="66"/>
  <c r="I330" i="66"/>
  <c r="B330" i="66"/>
  <c r="I329" i="66"/>
  <c r="B329" i="66"/>
  <c r="I328" i="66"/>
  <c r="B328" i="66"/>
  <c r="I327" i="66"/>
  <c r="B327" i="66"/>
  <c r="I326" i="66"/>
  <c r="B326" i="66"/>
  <c r="I325" i="66"/>
  <c r="B325" i="66"/>
  <c r="I324" i="66"/>
  <c r="C324" i="66"/>
  <c r="B324" i="66"/>
  <c r="I323" i="66"/>
  <c r="B323" i="66"/>
  <c r="I322" i="66"/>
  <c r="B322" i="66"/>
  <c r="I321" i="66"/>
  <c r="B321" i="66"/>
  <c r="I320" i="66"/>
  <c r="C320" i="66"/>
  <c r="B320" i="66"/>
  <c r="I319" i="66"/>
  <c r="B319" i="66"/>
  <c r="I318" i="66"/>
  <c r="B318" i="66"/>
  <c r="I317" i="66"/>
  <c r="B317" i="66"/>
  <c r="I316" i="66"/>
  <c r="B316" i="66"/>
  <c r="I315" i="66"/>
  <c r="C315" i="66"/>
  <c r="B315" i="66"/>
  <c r="I314" i="66"/>
  <c r="B314" i="66"/>
  <c r="I313" i="66"/>
  <c r="B313" i="66"/>
  <c r="I312" i="66"/>
  <c r="B312" i="66"/>
  <c r="I311" i="66"/>
  <c r="B311" i="66"/>
  <c r="I310" i="66"/>
  <c r="B310" i="66"/>
  <c r="I309" i="66"/>
  <c r="B309" i="66"/>
  <c r="I308" i="66"/>
  <c r="B308" i="66"/>
  <c r="J306" i="66"/>
  <c r="A306" i="66" s="1"/>
  <c r="J305" i="66"/>
  <c r="B305" i="66" s="1"/>
  <c r="J304" i="66"/>
  <c r="A304" i="66" s="1"/>
  <c r="J303" i="66"/>
  <c r="B303" i="66" s="1"/>
  <c r="J302" i="66"/>
  <c r="J301" i="66"/>
  <c r="A301" i="66" s="1"/>
  <c r="J300" i="66"/>
  <c r="J299" i="66"/>
  <c r="J298" i="66"/>
  <c r="B298" i="66" s="1"/>
  <c r="J297" i="66"/>
  <c r="J296" i="66"/>
  <c r="A296" i="66" s="1"/>
  <c r="J295" i="66"/>
  <c r="A295" i="66" s="1"/>
  <c r="J294" i="66"/>
  <c r="J293" i="66"/>
  <c r="B293" i="66" s="1"/>
  <c r="J292" i="66"/>
  <c r="B292" i="66" s="1"/>
  <c r="J291" i="66"/>
  <c r="B291" i="66" s="1"/>
  <c r="J290" i="66"/>
  <c r="A290" i="66" s="1"/>
  <c r="J289" i="66"/>
  <c r="B289" i="66" s="1"/>
  <c r="I285" i="66"/>
  <c r="I282" i="66"/>
  <c r="I281" i="66"/>
  <c r="I279" i="66"/>
  <c r="J275" i="66"/>
  <c r="B275" i="66" s="1"/>
  <c r="J274" i="66"/>
  <c r="B274" i="66" s="1"/>
  <c r="J273" i="66"/>
  <c r="B273" i="66" s="1"/>
  <c r="J272" i="66"/>
  <c r="B272" i="66" s="1"/>
  <c r="J271" i="66"/>
  <c r="B271" i="66" s="1"/>
  <c r="J270" i="66"/>
  <c r="B270" i="66" s="1"/>
  <c r="J269" i="66"/>
  <c r="B269" i="66" s="1"/>
  <c r="J268" i="66"/>
  <c r="B268" i="66" s="1"/>
  <c r="J267" i="66"/>
  <c r="B267" i="66" s="1"/>
  <c r="J266" i="66"/>
  <c r="B266" i="66" s="1"/>
  <c r="J254" i="66"/>
  <c r="B254" i="66" s="1"/>
  <c r="J253" i="66"/>
  <c r="B253" i="66" s="1"/>
  <c r="J252" i="66"/>
  <c r="B252" i="66" s="1"/>
  <c r="J251" i="66"/>
  <c r="B251" i="66" s="1"/>
  <c r="J250" i="66"/>
  <c r="B250" i="66" s="1"/>
  <c r="J249" i="66"/>
  <c r="B249" i="66" s="1"/>
  <c r="J248" i="66"/>
  <c r="B248" i="66" s="1"/>
  <c r="J247" i="66"/>
  <c r="B247" i="66" s="1"/>
  <c r="J246" i="66"/>
  <c r="B246" i="66" s="1"/>
  <c r="I242" i="66"/>
  <c r="I241" i="66"/>
  <c r="I240" i="66"/>
  <c r="I237" i="66"/>
  <c r="I236" i="66"/>
  <c r="I232" i="66"/>
  <c r="B232" i="66"/>
  <c r="J224" i="66"/>
  <c r="B224" i="66" s="1"/>
  <c r="J223" i="66"/>
  <c r="B223" i="66" s="1"/>
  <c r="J222" i="66"/>
  <c r="B222" i="66" s="1"/>
  <c r="J221" i="66"/>
  <c r="B221" i="66" s="1"/>
  <c r="J220" i="66"/>
  <c r="B220" i="66" s="1"/>
  <c r="J219" i="66"/>
  <c r="B219" i="66" s="1"/>
  <c r="J218" i="66"/>
  <c r="B218" i="66" s="1"/>
  <c r="J217" i="66"/>
  <c r="B217" i="66" s="1"/>
  <c r="J216" i="66"/>
  <c r="B216" i="66" s="1"/>
  <c r="J215" i="66"/>
  <c r="B215" i="66" s="1"/>
  <c r="J214" i="66"/>
  <c r="B214" i="66" s="1"/>
  <c r="J213" i="66"/>
  <c r="B213" i="66" s="1"/>
  <c r="J212" i="66"/>
  <c r="B212" i="66" s="1"/>
  <c r="J211" i="66"/>
  <c r="B211" i="66" s="1"/>
  <c r="J210" i="66"/>
  <c r="B210" i="66" s="1"/>
  <c r="J209" i="66"/>
  <c r="B209" i="66" s="1"/>
  <c r="I205" i="66"/>
  <c r="I204" i="66"/>
  <c r="I203" i="66"/>
  <c r="I201" i="66"/>
  <c r="I200" i="66"/>
  <c r="I199" i="66"/>
  <c r="I198" i="66"/>
  <c r="I197" i="66"/>
  <c r="I196" i="66"/>
  <c r="I194" i="66"/>
  <c r="I193" i="66"/>
  <c r="I192" i="66"/>
  <c r="I191" i="66"/>
  <c r="I190" i="66"/>
  <c r="I189" i="66"/>
  <c r="I187" i="66"/>
  <c r="I186" i="66"/>
  <c r="I185" i="66"/>
  <c r="I184" i="66"/>
  <c r="I183" i="66"/>
  <c r="I182" i="66"/>
  <c r="B178" i="66"/>
  <c r="B177" i="66"/>
  <c r="B176" i="66"/>
  <c r="B175" i="66"/>
  <c r="I171" i="66"/>
  <c r="I170" i="66"/>
  <c r="I165" i="66"/>
  <c r="I166" i="66" s="1"/>
  <c r="I160" i="66"/>
  <c r="I157" i="66"/>
  <c r="I156" i="66"/>
  <c r="K156" i="66" s="1"/>
  <c r="A156" i="66"/>
  <c r="I155" i="66"/>
  <c r="I154" i="66"/>
  <c r="I153" i="66"/>
  <c r="K153" i="66" s="1"/>
  <c r="A153" i="66"/>
  <c r="J149" i="66"/>
  <c r="A149" i="66" s="1"/>
  <c r="I149" i="66"/>
  <c r="J148" i="66"/>
  <c r="A148" i="66" s="1"/>
  <c r="I148" i="66"/>
  <c r="I145" i="66"/>
  <c r="K145" i="66" s="1"/>
  <c r="A145" i="66"/>
  <c r="I144" i="66"/>
  <c r="K144" i="66" s="1"/>
  <c r="A144" i="66"/>
  <c r="I143" i="66"/>
  <c r="I142" i="66"/>
  <c r="K142" i="66" s="1"/>
  <c r="A142" i="66"/>
  <c r="I141" i="66"/>
  <c r="I140" i="66"/>
  <c r="K140" i="66" s="1"/>
  <c r="A140" i="66"/>
  <c r="I139" i="66"/>
  <c r="I138" i="66"/>
  <c r="I137" i="66"/>
  <c r="K127" i="66"/>
  <c r="A127" i="66"/>
  <c r="K126" i="66"/>
  <c r="A126" i="66"/>
  <c r="K125" i="66"/>
  <c r="A125" i="66"/>
  <c r="K124" i="66"/>
  <c r="A124" i="66"/>
  <c r="K123" i="66"/>
  <c r="A123" i="66"/>
  <c r="K122" i="66"/>
  <c r="A122" i="66"/>
  <c r="K121" i="66"/>
  <c r="A121" i="66"/>
  <c r="K120" i="66"/>
  <c r="A120" i="66"/>
  <c r="I119" i="66"/>
  <c r="K119" i="66" s="1"/>
  <c r="A119" i="66"/>
  <c r="I118" i="66"/>
  <c r="I117" i="66"/>
  <c r="I116" i="66"/>
  <c r="I115" i="66"/>
  <c r="I114" i="66"/>
  <c r="K107" i="66"/>
  <c r="A107" i="66"/>
  <c r="K106" i="66"/>
  <c r="A106" i="66"/>
  <c r="K105" i="66"/>
  <c r="A105" i="66"/>
  <c r="K104" i="66"/>
  <c r="A104" i="66"/>
  <c r="K103" i="66"/>
  <c r="A103" i="66"/>
  <c r="K102" i="66"/>
  <c r="A102" i="66"/>
  <c r="K101" i="66"/>
  <c r="A101" i="66"/>
  <c r="K100" i="66"/>
  <c r="A100" i="66"/>
  <c r="K99" i="66"/>
  <c r="A99" i="66"/>
  <c r="K98" i="66"/>
  <c r="A98" i="66"/>
  <c r="K97" i="66"/>
  <c r="A97" i="66"/>
  <c r="I95" i="66"/>
  <c r="I94" i="66"/>
  <c r="K94" i="66" s="1"/>
  <c r="A94" i="66"/>
  <c r="K84" i="66"/>
  <c r="A84" i="66"/>
  <c r="J83" i="66"/>
  <c r="J82" i="66"/>
  <c r="A82" i="66" s="1"/>
  <c r="J81" i="66"/>
  <c r="A81" i="66" s="1"/>
  <c r="K80" i="66"/>
  <c r="A80" i="66"/>
  <c r="I72" i="66"/>
  <c r="I71" i="66"/>
  <c r="J70" i="66"/>
  <c r="A70" i="66" s="1"/>
  <c r="I70" i="66"/>
  <c r="K70" i="66" s="1"/>
  <c r="J69" i="66"/>
  <c r="A69" i="66" s="1"/>
  <c r="I69" i="66"/>
  <c r="K69" i="66" s="1"/>
  <c r="J68" i="66"/>
  <c r="A68" i="66" s="1"/>
  <c r="I68" i="66"/>
  <c r="J67" i="66"/>
  <c r="A67" i="66" s="1"/>
  <c r="I67" i="66"/>
  <c r="K67" i="66" s="1"/>
  <c r="I66" i="66"/>
  <c r="J65" i="66"/>
  <c r="A65" i="66" s="1"/>
  <c r="I65" i="66"/>
  <c r="J64" i="66"/>
  <c r="A64" i="66" s="1"/>
  <c r="I64" i="66"/>
  <c r="I63" i="66"/>
  <c r="J62" i="66"/>
  <c r="A62" i="66" s="1"/>
  <c r="I62" i="66"/>
  <c r="K62" i="66" s="1"/>
  <c r="I61" i="66"/>
  <c r="I58" i="66"/>
  <c r="K58" i="66" s="1"/>
  <c r="A58" i="66"/>
  <c r="I57" i="66"/>
  <c r="K57" i="66" s="1"/>
  <c r="A57" i="66"/>
  <c r="I56" i="66"/>
  <c r="K56" i="66" s="1"/>
  <c r="A56" i="66"/>
  <c r="I55" i="66"/>
  <c r="K55" i="66" s="1"/>
  <c r="A55" i="66"/>
  <c r="I54" i="66"/>
  <c r="K54" i="66" s="1"/>
  <c r="A54" i="66"/>
  <c r="I53" i="66"/>
  <c r="K53" i="66" s="1"/>
  <c r="A53" i="66"/>
  <c r="I52" i="66"/>
  <c r="K52" i="66" s="1"/>
  <c r="A52" i="66"/>
  <c r="I51" i="66"/>
  <c r="I50" i="66"/>
  <c r="K50" i="66" s="1"/>
  <c r="A50" i="66"/>
  <c r="I49" i="66"/>
  <c r="K49" i="66" s="1"/>
  <c r="A49" i="66"/>
  <c r="I48" i="66"/>
  <c r="K48" i="66" s="1"/>
  <c r="A48" i="66"/>
  <c r="I47" i="66"/>
  <c r="I46" i="66"/>
  <c r="K46" i="66" s="1"/>
  <c r="A46" i="66"/>
  <c r="I43" i="66"/>
  <c r="K43" i="66" s="1"/>
  <c r="A43" i="66"/>
  <c r="I42" i="66"/>
  <c r="K42" i="66" s="1"/>
  <c r="A42" i="66"/>
  <c r="I41" i="66"/>
  <c r="K41" i="66" s="1"/>
  <c r="A41" i="66"/>
  <c r="I40" i="66"/>
  <c r="K40" i="66" s="1"/>
  <c r="A40" i="66"/>
  <c r="I39" i="66"/>
  <c r="K39" i="66" s="1"/>
  <c r="A39" i="66"/>
  <c r="K38" i="66"/>
  <c r="I38" i="66"/>
  <c r="A38" i="66"/>
  <c r="J37" i="66"/>
  <c r="A37" i="66" s="1"/>
  <c r="I37" i="66"/>
  <c r="J36" i="66"/>
  <c r="A36" i="66" s="1"/>
  <c r="I36" i="66"/>
  <c r="J35" i="66"/>
  <c r="A35" i="66" s="1"/>
  <c r="I35" i="66"/>
  <c r="I34" i="66"/>
  <c r="B34" i="66" s="1"/>
  <c r="I33" i="66"/>
  <c r="B33" i="66" s="1"/>
  <c r="I32" i="66"/>
  <c r="B32" i="66" s="1"/>
  <c r="I31" i="66"/>
  <c r="B31" i="66" s="1"/>
  <c r="I29" i="66"/>
  <c r="I30" i="66" s="1"/>
  <c r="I27" i="66"/>
  <c r="I28" i="66" s="1"/>
  <c r="I25" i="66"/>
  <c r="I26" i="66" s="1"/>
  <c r="I21" i="66"/>
  <c r="I22" i="66" s="1"/>
  <c r="I19" i="66"/>
  <c r="I20" i="66" s="1"/>
  <c r="B19" i="66"/>
  <c r="B12" i="66"/>
  <c r="D11" i="66"/>
  <c r="D10" i="66"/>
  <c r="D9" i="66"/>
  <c r="E8" i="66"/>
  <c r="E7" i="66"/>
  <c r="E6" i="66"/>
  <c r="D5" i="66"/>
  <c r="D4" i="66"/>
  <c r="D3" i="66"/>
  <c r="G1" i="66"/>
  <c r="M668" i="65"/>
  <c r="A668" i="65" s="1"/>
  <c r="M667" i="65"/>
  <c r="A667" i="65" s="1"/>
  <c r="M666" i="65"/>
  <c r="M665" i="65"/>
  <c r="B665" i="65" s="1"/>
  <c r="M664" i="65"/>
  <c r="A664" i="65" s="1"/>
  <c r="M663" i="65"/>
  <c r="A663" i="65" s="1"/>
  <c r="M662" i="65"/>
  <c r="M661" i="65"/>
  <c r="A661" i="65" s="1"/>
  <c r="M660" i="65"/>
  <c r="A660" i="65" s="1"/>
  <c r="M659" i="65"/>
  <c r="M658" i="65"/>
  <c r="B656" i="65"/>
  <c r="B655" i="65"/>
  <c r="I594" i="65"/>
  <c r="I586" i="65"/>
  <c r="C586" i="65"/>
  <c r="I585" i="65"/>
  <c r="C585" i="65"/>
  <c r="I584" i="65"/>
  <c r="C584" i="65"/>
  <c r="I583" i="65"/>
  <c r="C583" i="65"/>
  <c r="I582" i="65"/>
  <c r="C582" i="65"/>
  <c r="I581" i="65"/>
  <c r="C581" i="65"/>
  <c r="I580" i="65"/>
  <c r="C580" i="65"/>
  <c r="I579" i="65"/>
  <c r="C579" i="65"/>
  <c r="I578" i="65"/>
  <c r="C578" i="65"/>
  <c r="I577" i="65"/>
  <c r="C577" i="65"/>
  <c r="I576" i="65"/>
  <c r="C576" i="65"/>
  <c r="I575" i="65"/>
  <c r="C575" i="65"/>
  <c r="I574" i="65"/>
  <c r="C574" i="65"/>
  <c r="I573" i="65"/>
  <c r="C573" i="65"/>
  <c r="I571" i="65"/>
  <c r="C571" i="65"/>
  <c r="I570" i="65"/>
  <c r="C570" i="65"/>
  <c r="I569" i="65"/>
  <c r="C569" i="65"/>
  <c r="I568" i="65"/>
  <c r="C568" i="65"/>
  <c r="I567" i="65"/>
  <c r="C567" i="65"/>
  <c r="I566" i="65"/>
  <c r="C566" i="65"/>
  <c r="I565" i="65"/>
  <c r="C565" i="65"/>
  <c r="I564" i="65"/>
  <c r="C564" i="65"/>
  <c r="I563" i="65"/>
  <c r="C563" i="65"/>
  <c r="I562" i="65"/>
  <c r="C562" i="65"/>
  <c r="I561" i="65"/>
  <c r="C561" i="65"/>
  <c r="I560" i="65"/>
  <c r="C560" i="65"/>
  <c r="I559" i="65"/>
  <c r="C559" i="65"/>
  <c r="I558" i="65"/>
  <c r="C558" i="65"/>
  <c r="I556" i="65"/>
  <c r="C556" i="65"/>
  <c r="I555" i="65"/>
  <c r="C555" i="65"/>
  <c r="I554" i="65"/>
  <c r="C554" i="65"/>
  <c r="I553" i="65"/>
  <c r="C553" i="65"/>
  <c r="I552" i="65"/>
  <c r="C552" i="65"/>
  <c r="I551" i="65"/>
  <c r="C551" i="65"/>
  <c r="I550" i="65"/>
  <c r="C550" i="65"/>
  <c r="I549" i="65"/>
  <c r="C549" i="65"/>
  <c r="I548" i="65"/>
  <c r="C548" i="65"/>
  <c r="I547" i="65"/>
  <c r="C547" i="65"/>
  <c r="I546" i="65"/>
  <c r="C546" i="65"/>
  <c r="I545" i="65"/>
  <c r="C545" i="65"/>
  <c r="I544" i="65"/>
  <c r="C544" i="65"/>
  <c r="I543" i="65"/>
  <c r="C543" i="65"/>
  <c r="I541" i="65"/>
  <c r="C541" i="65"/>
  <c r="I540" i="65"/>
  <c r="C540" i="65"/>
  <c r="I539" i="65"/>
  <c r="C539" i="65"/>
  <c r="I538" i="65"/>
  <c r="C538" i="65"/>
  <c r="I537" i="65"/>
  <c r="C537" i="65"/>
  <c r="I536" i="65"/>
  <c r="C536" i="65"/>
  <c r="I535" i="65"/>
  <c r="C535" i="65"/>
  <c r="I534" i="65"/>
  <c r="C534" i="65"/>
  <c r="I533" i="65"/>
  <c r="C533" i="65"/>
  <c r="I532" i="65"/>
  <c r="C532" i="65"/>
  <c r="I531" i="65"/>
  <c r="C531" i="65"/>
  <c r="I530" i="65"/>
  <c r="C530" i="65"/>
  <c r="I529" i="65"/>
  <c r="C529" i="65"/>
  <c r="I528" i="65"/>
  <c r="C528" i="65"/>
  <c r="I526" i="65"/>
  <c r="C526" i="65"/>
  <c r="I525" i="65"/>
  <c r="C525" i="65"/>
  <c r="I524" i="65"/>
  <c r="C524" i="65"/>
  <c r="I523" i="65"/>
  <c r="C523" i="65"/>
  <c r="I522" i="65"/>
  <c r="C522" i="65"/>
  <c r="I521" i="65"/>
  <c r="C521" i="65"/>
  <c r="I520" i="65"/>
  <c r="C520" i="65"/>
  <c r="I519" i="65"/>
  <c r="C519" i="65"/>
  <c r="I518" i="65"/>
  <c r="C518" i="65"/>
  <c r="I517" i="65"/>
  <c r="C517" i="65"/>
  <c r="I516" i="65"/>
  <c r="C516" i="65"/>
  <c r="I515" i="65"/>
  <c r="C515" i="65"/>
  <c r="I514" i="65"/>
  <c r="C514" i="65"/>
  <c r="I513" i="65"/>
  <c r="C513" i="65"/>
  <c r="I511" i="65"/>
  <c r="C511" i="65"/>
  <c r="I510" i="65"/>
  <c r="C510" i="65"/>
  <c r="I509" i="65"/>
  <c r="C509" i="65"/>
  <c r="I508" i="65"/>
  <c r="C508" i="65"/>
  <c r="I507" i="65"/>
  <c r="C507" i="65"/>
  <c r="I506" i="65"/>
  <c r="C506" i="65"/>
  <c r="I505" i="65"/>
  <c r="C505" i="65"/>
  <c r="I504" i="65"/>
  <c r="C504" i="65"/>
  <c r="I503" i="65"/>
  <c r="C503" i="65"/>
  <c r="I502" i="65"/>
  <c r="C502" i="65"/>
  <c r="I501" i="65"/>
  <c r="C501" i="65"/>
  <c r="I500" i="65"/>
  <c r="C500" i="65"/>
  <c r="I499" i="65"/>
  <c r="C499" i="65"/>
  <c r="I498" i="65"/>
  <c r="C498" i="65"/>
  <c r="I496" i="65"/>
  <c r="C496" i="65"/>
  <c r="I495" i="65"/>
  <c r="C495" i="65"/>
  <c r="I494" i="65"/>
  <c r="C494" i="65"/>
  <c r="I493" i="65"/>
  <c r="C493" i="65"/>
  <c r="I492" i="65"/>
  <c r="C492" i="65"/>
  <c r="I491" i="65"/>
  <c r="C491" i="65"/>
  <c r="I490" i="65"/>
  <c r="C490" i="65"/>
  <c r="I489" i="65"/>
  <c r="C489" i="65"/>
  <c r="I488" i="65"/>
  <c r="C488" i="65"/>
  <c r="I487" i="65"/>
  <c r="C487" i="65"/>
  <c r="I486" i="65"/>
  <c r="C486" i="65"/>
  <c r="I484" i="65"/>
  <c r="C484" i="65"/>
  <c r="I483" i="65"/>
  <c r="C483" i="65"/>
  <c r="I482" i="65"/>
  <c r="C482" i="65"/>
  <c r="I481" i="65"/>
  <c r="C481" i="65"/>
  <c r="I480" i="65"/>
  <c r="C480" i="65"/>
  <c r="I479" i="65"/>
  <c r="C479" i="65"/>
  <c r="I478" i="65"/>
  <c r="C478" i="65"/>
  <c r="I477" i="65"/>
  <c r="C477" i="65"/>
  <c r="I476" i="65"/>
  <c r="C476" i="65"/>
  <c r="I475" i="65"/>
  <c r="C475" i="65"/>
  <c r="I474" i="65"/>
  <c r="C474" i="65"/>
  <c r="I473" i="65"/>
  <c r="C473" i="65"/>
  <c r="I472" i="65"/>
  <c r="C472" i="65"/>
  <c r="I471" i="65"/>
  <c r="C471" i="65"/>
  <c r="I469" i="65"/>
  <c r="C469" i="65"/>
  <c r="I468" i="65"/>
  <c r="C468" i="65"/>
  <c r="I467" i="65"/>
  <c r="C467" i="65"/>
  <c r="I466" i="65"/>
  <c r="C466" i="65"/>
  <c r="I465" i="65"/>
  <c r="C465" i="65"/>
  <c r="I464" i="65"/>
  <c r="C464" i="65"/>
  <c r="I463" i="65"/>
  <c r="C463" i="65"/>
  <c r="I462" i="65"/>
  <c r="C462" i="65"/>
  <c r="I461" i="65"/>
  <c r="C461" i="65"/>
  <c r="I460" i="65"/>
  <c r="C460" i="65"/>
  <c r="I458" i="65"/>
  <c r="C458" i="65"/>
  <c r="I457" i="65"/>
  <c r="C457" i="65"/>
  <c r="I456" i="65"/>
  <c r="C456" i="65"/>
  <c r="I455" i="65"/>
  <c r="C455" i="65"/>
  <c r="I454" i="65"/>
  <c r="C454" i="65"/>
  <c r="I453" i="65"/>
  <c r="C453" i="65"/>
  <c r="I452" i="65"/>
  <c r="C452" i="65"/>
  <c r="I451" i="65"/>
  <c r="C451" i="65"/>
  <c r="I450" i="65"/>
  <c r="C450" i="65"/>
  <c r="I449" i="65"/>
  <c r="C449" i="65"/>
  <c r="I448" i="65"/>
  <c r="C448" i="65"/>
  <c r="I446" i="65"/>
  <c r="C446" i="65"/>
  <c r="I445" i="65"/>
  <c r="C445" i="65"/>
  <c r="I444" i="65"/>
  <c r="C444" i="65"/>
  <c r="I443" i="65"/>
  <c r="C443" i="65"/>
  <c r="I442" i="65"/>
  <c r="C442" i="65"/>
  <c r="I441" i="65"/>
  <c r="C441" i="65"/>
  <c r="I440" i="65"/>
  <c r="C440" i="65"/>
  <c r="I439" i="65"/>
  <c r="C439" i="65"/>
  <c r="I438" i="65"/>
  <c r="C438" i="65"/>
  <c r="I437" i="65"/>
  <c r="C437" i="65"/>
  <c r="I436" i="65"/>
  <c r="C436" i="65"/>
  <c r="I434" i="65"/>
  <c r="C434" i="65"/>
  <c r="I433" i="65"/>
  <c r="C433" i="65"/>
  <c r="I432" i="65"/>
  <c r="C432" i="65"/>
  <c r="I431" i="65"/>
  <c r="C431" i="65"/>
  <c r="I430" i="65"/>
  <c r="C430" i="65"/>
  <c r="I429" i="65"/>
  <c r="C429" i="65"/>
  <c r="I428" i="65"/>
  <c r="C428" i="65"/>
  <c r="I427" i="65"/>
  <c r="C427" i="65"/>
  <c r="I426" i="65"/>
  <c r="C426" i="65"/>
  <c r="I425" i="65"/>
  <c r="C425" i="65"/>
  <c r="I424" i="65"/>
  <c r="C424" i="65"/>
  <c r="I422" i="65"/>
  <c r="C422" i="65"/>
  <c r="I421" i="65"/>
  <c r="C421" i="65"/>
  <c r="I420" i="65"/>
  <c r="C420" i="65"/>
  <c r="I419" i="65"/>
  <c r="C419" i="65"/>
  <c r="I418" i="65"/>
  <c r="C418" i="65"/>
  <c r="I417" i="65"/>
  <c r="C417" i="65"/>
  <c r="I416" i="65"/>
  <c r="C416" i="65"/>
  <c r="I415" i="65"/>
  <c r="C415" i="65"/>
  <c r="I414" i="65"/>
  <c r="C414" i="65"/>
  <c r="I413" i="65"/>
  <c r="C413" i="65"/>
  <c r="I411" i="65"/>
  <c r="C411" i="65"/>
  <c r="I410" i="65"/>
  <c r="C410" i="65"/>
  <c r="I409" i="65"/>
  <c r="C409" i="65"/>
  <c r="I408" i="65"/>
  <c r="C408" i="65"/>
  <c r="I407" i="65"/>
  <c r="C407" i="65"/>
  <c r="I406" i="65"/>
  <c r="C406" i="65"/>
  <c r="I405" i="65"/>
  <c r="C405" i="65"/>
  <c r="I404" i="65"/>
  <c r="C404" i="65"/>
  <c r="I403" i="65"/>
  <c r="C403" i="65"/>
  <c r="I402" i="65"/>
  <c r="C402" i="65"/>
  <c r="I401" i="65"/>
  <c r="C401" i="65"/>
  <c r="I400" i="65"/>
  <c r="C400" i="65"/>
  <c r="I399" i="65"/>
  <c r="C399" i="65"/>
  <c r="I398" i="65"/>
  <c r="C398" i="65"/>
  <c r="I396" i="65"/>
  <c r="C396" i="65"/>
  <c r="I395" i="65"/>
  <c r="C395" i="65"/>
  <c r="I394" i="65"/>
  <c r="C394" i="65"/>
  <c r="I393" i="65"/>
  <c r="C393" i="65"/>
  <c r="I392" i="65"/>
  <c r="C392" i="65"/>
  <c r="I391" i="65"/>
  <c r="C391" i="65"/>
  <c r="I390" i="65"/>
  <c r="C390" i="65"/>
  <c r="I389" i="65"/>
  <c r="C389" i="65"/>
  <c r="I388" i="65"/>
  <c r="C388" i="65"/>
  <c r="I387" i="65"/>
  <c r="C387" i="65"/>
  <c r="I385" i="65"/>
  <c r="C385" i="65"/>
  <c r="I384" i="65"/>
  <c r="C384" i="65"/>
  <c r="I383" i="65"/>
  <c r="C383" i="65"/>
  <c r="I382" i="65"/>
  <c r="C382" i="65"/>
  <c r="I381" i="65"/>
  <c r="C381" i="65"/>
  <c r="I380" i="65"/>
  <c r="C380" i="65"/>
  <c r="I379" i="65"/>
  <c r="C379" i="65"/>
  <c r="I378" i="65"/>
  <c r="C378" i="65"/>
  <c r="I377" i="65"/>
  <c r="C377" i="65"/>
  <c r="I376" i="65"/>
  <c r="C376" i="65"/>
  <c r="I375" i="65"/>
  <c r="C375" i="65"/>
  <c r="I374" i="65"/>
  <c r="C374" i="65"/>
  <c r="I373" i="65"/>
  <c r="C373" i="65"/>
  <c r="I372" i="65"/>
  <c r="C372" i="65"/>
  <c r="I370" i="65"/>
  <c r="C370" i="65"/>
  <c r="I369" i="65"/>
  <c r="C369" i="65"/>
  <c r="I368" i="65"/>
  <c r="C368" i="65"/>
  <c r="I367" i="65"/>
  <c r="C367" i="65"/>
  <c r="I366" i="65"/>
  <c r="C366" i="65"/>
  <c r="I365" i="65"/>
  <c r="C365" i="65"/>
  <c r="I364" i="65"/>
  <c r="C364" i="65"/>
  <c r="I363" i="65"/>
  <c r="C363" i="65"/>
  <c r="I362" i="65"/>
  <c r="C362" i="65"/>
  <c r="I361" i="65"/>
  <c r="C361" i="65"/>
  <c r="I360" i="65"/>
  <c r="C360" i="65"/>
  <c r="I358" i="65"/>
  <c r="C358" i="65"/>
  <c r="I357" i="65"/>
  <c r="C357" i="65"/>
  <c r="I356" i="65"/>
  <c r="C356" i="65"/>
  <c r="I355" i="65"/>
  <c r="C355" i="65"/>
  <c r="I354" i="65"/>
  <c r="C354" i="65"/>
  <c r="I353" i="65"/>
  <c r="C353" i="65"/>
  <c r="I352" i="65"/>
  <c r="C352" i="65"/>
  <c r="I351" i="65"/>
  <c r="C351" i="65"/>
  <c r="I350" i="65"/>
  <c r="C350" i="65"/>
  <c r="I349" i="65"/>
  <c r="C349" i="65"/>
  <c r="I348" i="65"/>
  <c r="C348" i="65"/>
  <c r="I346" i="65"/>
  <c r="C346" i="65"/>
  <c r="I344" i="65"/>
  <c r="C344" i="65"/>
  <c r="I342" i="65"/>
  <c r="C342" i="65"/>
  <c r="I341" i="65"/>
  <c r="C341" i="65"/>
  <c r="B340" i="65"/>
  <c r="C340" i="65" s="1"/>
  <c r="I337" i="65"/>
  <c r="C337" i="65"/>
  <c r="B337" i="65"/>
  <c r="I336" i="65"/>
  <c r="C336" i="65"/>
  <c r="B336" i="65"/>
  <c r="I335" i="65"/>
  <c r="C335" i="65"/>
  <c r="B335" i="65"/>
  <c r="I334" i="65"/>
  <c r="C334" i="65"/>
  <c r="B334" i="65"/>
  <c r="I333" i="65"/>
  <c r="C333" i="65"/>
  <c r="B333" i="65"/>
  <c r="I332" i="65"/>
  <c r="B332" i="65"/>
  <c r="I331" i="65"/>
  <c r="B331" i="65"/>
  <c r="I330" i="65"/>
  <c r="B330" i="65"/>
  <c r="I329" i="65"/>
  <c r="B329" i="65"/>
  <c r="I328" i="65"/>
  <c r="B328" i="65"/>
  <c r="I327" i="65"/>
  <c r="B327" i="65"/>
  <c r="I326" i="65"/>
  <c r="B326" i="65"/>
  <c r="I325" i="65"/>
  <c r="B325" i="65"/>
  <c r="I324" i="65"/>
  <c r="C324" i="65"/>
  <c r="B324" i="65"/>
  <c r="I323" i="65"/>
  <c r="B323" i="65"/>
  <c r="I322" i="65"/>
  <c r="B322" i="65"/>
  <c r="I321" i="65"/>
  <c r="B321" i="65"/>
  <c r="I320" i="65"/>
  <c r="C320" i="65"/>
  <c r="B320" i="65"/>
  <c r="I319" i="65"/>
  <c r="B319" i="65"/>
  <c r="I318" i="65"/>
  <c r="B318" i="65"/>
  <c r="I317" i="65"/>
  <c r="B317" i="65"/>
  <c r="I316" i="65"/>
  <c r="B316" i="65"/>
  <c r="I315" i="65"/>
  <c r="C315" i="65"/>
  <c r="B315" i="65"/>
  <c r="I314" i="65"/>
  <c r="B314" i="65"/>
  <c r="I313" i="65"/>
  <c r="B313" i="65"/>
  <c r="I312" i="65"/>
  <c r="B312" i="65"/>
  <c r="I311" i="65"/>
  <c r="B311" i="65"/>
  <c r="I310" i="65"/>
  <c r="B310" i="65"/>
  <c r="I309" i="65"/>
  <c r="B309" i="65"/>
  <c r="I308" i="65"/>
  <c r="B308" i="65"/>
  <c r="J306" i="65"/>
  <c r="J305" i="65"/>
  <c r="J304" i="65"/>
  <c r="A304" i="65" s="1"/>
  <c r="J303" i="65"/>
  <c r="A303" i="65" s="1"/>
  <c r="J302" i="65"/>
  <c r="A302" i="65" s="1"/>
  <c r="J301" i="65"/>
  <c r="A301" i="65" s="1"/>
  <c r="J300" i="65"/>
  <c r="J299" i="65"/>
  <c r="J298" i="65"/>
  <c r="B298" i="65" s="1"/>
  <c r="J297" i="65"/>
  <c r="B297" i="65" s="1"/>
  <c r="J296" i="65"/>
  <c r="A296" i="65" s="1"/>
  <c r="J295" i="65"/>
  <c r="A295" i="65" s="1"/>
  <c r="J294" i="65"/>
  <c r="B295" i="65" s="1"/>
  <c r="J293" i="65"/>
  <c r="B293" i="65" s="1"/>
  <c r="J292" i="65"/>
  <c r="A292" i="65" s="1"/>
  <c r="J291" i="65"/>
  <c r="A291" i="65" s="1"/>
  <c r="J290" i="65"/>
  <c r="A290" i="65" s="1"/>
  <c r="J289" i="65"/>
  <c r="I285" i="65"/>
  <c r="I282" i="65"/>
  <c r="I281" i="65"/>
  <c r="I279" i="65"/>
  <c r="J275" i="65"/>
  <c r="B275" i="65" s="1"/>
  <c r="J274" i="65"/>
  <c r="B274" i="65" s="1"/>
  <c r="J273" i="65"/>
  <c r="B273" i="65" s="1"/>
  <c r="J272" i="65"/>
  <c r="B272" i="65" s="1"/>
  <c r="J271" i="65"/>
  <c r="B271" i="65" s="1"/>
  <c r="J270" i="65"/>
  <c r="B270" i="65" s="1"/>
  <c r="J269" i="65"/>
  <c r="B269" i="65" s="1"/>
  <c r="J268" i="65"/>
  <c r="B268" i="65" s="1"/>
  <c r="J267" i="65"/>
  <c r="B267" i="65" s="1"/>
  <c r="J266" i="65"/>
  <c r="B266" i="65" s="1"/>
  <c r="J254" i="65"/>
  <c r="B254" i="65" s="1"/>
  <c r="J253" i="65"/>
  <c r="B253" i="65" s="1"/>
  <c r="J252" i="65"/>
  <c r="B252" i="65" s="1"/>
  <c r="J251" i="65"/>
  <c r="B251" i="65" s="1"/>
  <c r="J250" i="65"/>
  <c r="B250" i="65" s="1"/>
  <c r="J249" i="65"/>
  <c r="B249" i="65" s="1"/>
  <c r="J248" i="65"/>
  <c r="B248" i="65" s="1"/>
  <c r="J247" i="65"/>
  <c r="B247" i="65" s="1"/>
  <c r="J246" i="65"/>
  <c r="B246" i="65" s="1"/>
  <c r="I242" i="65"/>
  <c r="I241" i="65"/>
  <c r="I240" i="65"/>
  <c r="I237" i="65"/>
  <c r="I236" i="65"/>
  <c r="I232" i="65"/>
  <c r="B232" i="65"/>
  <c r="J224" i="65"/>
  <c r="B224" i="65" s="1"/>
  <c r="J223" i="65"/>
  <c r="B223" i="65" s="1"/>
  <c r="J222" i="65"/>
  <c r="B222" i="65" s="1"/>
  <c r="J221" i="65"/>
  <c r="B221" i="65" s="1"/>
  <c r="J220" i="65"/>
  <c r="B220" i="65" s="1"/>
  <c r="J219" i="65"/>
  <c r="B219" i="65" s="1"/>
  <c r="J218" i="65"/>
  <c r="B218" i="65" s="1"/>
  <c r="J217" i="65"/>
  <c r="B217" i="65" s="1"/>
  <c r="J216" i="65"/>
  <c r="B216" i="65" s="1"/>
  <c r="J215" i="65"/>
  <c r="B215" i="65" s="1"/>
  <c r="J214" i="65"/>
  <c r="B214" i="65" s="1"/>
  <c r="J213" i="65"/>
  <c r="B213" i="65" s="1"/>
  <c r="J212" i="65"/>
  <c r="B212" i="65" s="1"/>
  <c r="J211" i="65"/>
  <c r="B211" i="65" s="1"/>
  <c r="J210" i="65"/>
  <c r="B210" i="65" s="1"/>
  <c r="J209" i="65"/>
  <c r="B209" i="65" s="1"/>
  <c r="I205" i="65"/>
  <c r="I204" i="65"/>
  <c r="I203" i="65"/>
  <c r="I201" i="65"/>
  <c r="I200" i="65"/>
  <c r="I199" i="65"/>
  <c r="I198" i="65"/>
  <c r="I197" i="65"/>
  <c r="I196" i="65"/>
  <c r="I194" i="65"/>
  <c r="I193" i="65"/>
  <c r="I192" i="65"/>
  <c r="I191" i="65"/>
  <c r="I190" i="65"/>
  <c r="I189" i="65"/>
  <c r="I187" i="65"/>
  <c r="I186" i="65"/>
  <c r="I185" i="65"/>
  <c r="I184" i="65"/>
  <c r="I183" i="65"/>
  <c r="I182" i="65"/>
  <c r="B178" i="65"/>
  <c r="B177" i="65"/>
  <c r="B176" i="65"/>
  <c r="B175" i="65"/>
  <c r="I171" i="65"/>
  <c r="I170" i="65"/>
  <c r="I165" i="65"/>
  <c r="I166" i="65" s="1"/>
  <c r="I168" i="65" s="1"/>
  <c r="I160" i="65"/>
  <c r="I157" i="65"/>
  <c r="I156" i="65"/>
  <c r="K156" i="65" s="1"/>
  <c r="A156" i="65"/>
  <c r="I155" i="65"/>
  <c r="I154" i="65"/>
  <c r="I153" i="65"/>
  <c r="K153" i="65" s="1"/>
  <c r="A153" i="65"/>
  <c r="J149" i="65"/>
  <c r="A149" i="65" s="1"/>
  <c r="I149" i="65"/>
  <c r="J148" i="65"/>
  <c r="A148" i="65" s="1"/>
  <c r="I148" i="65"/>
  <c r="I145" i="65"/>
  <c r="K145" i="65" s="1"/>
  <c r="A145" i="65"/>
  <c r="I144" i="65"/>
  <c r="K144" i="65" s="1"/>
  <c r="A144" i="65"/>
  <c r="I143" i="65"/>
  <c r="I142" i="65"/>
  <c r="K142" i="65" s="1"/>
  <c r="A142" i="65"/>
  <c r="I141" i="65"/>
  <c r="I140" i="65"/>
  <c r="K140" i="65" s="1"/>
  <c r="A140" i="65"/>
  <c r="I139" i="65"/>
  <c r="I138" i="65"/>
  <c r="I137" i="65"/>
  <c r="K127" i="65"/>
  <c r="A127" i="65"/>
  <c r="K126" i="65"/>
  <c r="A126" i="65"/>
  <c r="K125" i="65"/>
  <c r="A125" i="65"/>
  <c r="K124" i="65"/>
  <c r="A124" i="65"/>
  <c r="K123" i="65"/>
  <c r="A123" i="65"/>
  <c r="K122" i="65"/>
  <c r="A122" i="65"/>
  <c r="K121" i="65"/>
  <c r="A121" i="65"/>
  <c r="K120" i="65"/>
  <c r="A120" i="65"/>
  <c r="I119" i="65"/>
  <c r="K119" i="65" s="1"/>
  <c r="A119" i="65"/>
  <c r="I118" i="65"/>
  <c r="I117" i="65"/>
  <c r="I116" i="65"/>
  <c r="I115" i="65"/>
  <c r="I114" i="65"/>
  <c r="K107" i="65"/>
  <c r="A107" i="65"/>
  <c r="K106" i="65"/>
  <c r="A106" i="65"/>
  <c r="K105" i="65"/>
  <c r="A105" i="65"/>
  <c r="K104" i="65"/>
  <c r="A104" i="65"/>
  <c r="K103" i="65"/>
  <c r="A103" i="65"/>
  <c r="K102" i="65"/>
  <c r="A102" i="65"/>
  <c r="K101" i="65"/>
  <c r="A101" i="65"/>
  <c r="K100" i="65"/>
  <c r="A100" i="65"/>
  <c r="K99" i="65"/>
  <c r="A99" i="65"/>
  <c r="K98" i="65"/>
  <c r="A98" i="65"/>
  <c r="K97" i="65"/>
  <c r="A97" i="65"/>
  <c r="I95" i="65"/>
  <c r="I94" i="65"/>
  <c r="K94" i="65" s="1"/>
  <c r="A94" i="65"/>
  <c r="K84" i="65"/>
  <c r="A84" i="65"/>
  <c r="J83" i="65"/>
  <c r="A83" i="65" s="1"/>
  <c r="J82" i="65"/>
  <c r="K82" i="65" s="1"/>
  <c r="J81" i="65"/>
  <c r="J79" i="65" s="1"/>
  <c r="K80" i="65"/>
  <c r="A80" i="65"/>
  <c r="I72" i="65"/>
  <c r="I71" i="65"/>
  <c r="J70" i="65"/>
  <c r="I70" i="65"/>
  <c r="K70" i="65" s="1"/>
  <c r="A70" i="65"/>
  <c r="J69" i="65"/>
  <c r="A69" i="65" s="1"/>
  <c r="I69" i="65"/>
  <c r="J68" i="65"/>
  <c r="A68" i="65" s="1"/>
  <c r="I68" i="65"/>
  <c r="J67" i="65"/>
  <c r="I67" i="65"/>
  <c r="A67" i="65"/>
  <c r="I66" i="65"/>
  <c r="J65" i="65"/>
  <c r="A65" i="65" s="1"/>
  <c r="I65" i="65"/>
  <c r="J64" i="65"/>
  <c r="A64" i="65" s="1"/>
  <c r="I64" i="65"/>
  <c r="I63" i="65"/>
  <c r="J62" i="65"/>
  <c r="A62" i="65" s="1"/>
  <c r="I62" i="65"/>
  <c r="I61" i="65"/>
  <c r="I58" i="65"/>
  <c r="K58" i="65" s="1"/>
  <c r="A58" i="65"/>
  <c r="I57" i="65"/>
  <c r="K57" i="65" s="1"/>
  <c r="A57" i="65"/>
  <c r="I56" i="65"/>
  <c r="K56" i="65" s="1"/>
  <c r="A56" i="65"/>
  <c r="I55" i="65"/>
  <c r="K55" i="65" s="1"/>
  <c r="A55" i="65"/>
  <c r="I54" i="65"/>
  <c r="K54" i="65" s="1"/>
  <c r="A54" i="65"/>
  <c r="I53" i="65"/>
  <c r="K53" i="65" s="1"/>
  <c r="A53" i="65"/>
  <c r="K52" i="65"/>
  <c r="I52" i="65"/>
  <c r="A52" i="65"/>
  <c r="I51" i="65"/>
  <c r="I50" i="65"/>
  <c r="K50" i="65" s="1"/>
  <c r="A50" i="65"/>
  <c r="I49" i="65"/>
  <c r="K49" i="65" s="1"/>
  <c r="A49" i="65"/>
  <c r="I48" i="65"/>
  <c r="K48" i="65" s="1"/>
  <c r="A48" i="65"/>
  <c r="I47" i="65"/>
  <c r="I46" i="65"/>
  <c r="K46" i="65" s="1"/>
  <c r="A46" i="65"/>
  <c r="I43" i="65"/>
  <c r="K43" i="65" s="1"/>
  <c r="A43" i="65"/>
  <c r="I42" i="65"/>
  <c r="K42" i="65" s="1"/>
  <c r="A42" i="65"/>
  <c r="I41" i="65"/>
  <c r="K41" i="65" s="1"/>
  <c r="A41" i="65"/>
  <c r="I40" i="65"/>
  <c r="K40" i="65" s="1"/>
  <c r="A40" i="65"/>
  <c r="I39" i="65"/>
  <c r="K39" i="65" s="1"/>
  <c r="A39" i="65"/>
  <c r="I38" i="65"/>
  <c r="K38" i="65" s="1"/>
  <c r="A38" i="65"/>
  <c r="J37" i="65"/>
  <c r="I37" i="65"/>
  <c r="J36" i="65"/>
  <c r="A36" i="65" s="1"/>
  <c r="I36" i="65"/>
  <c r="J35" i="65"/>
  <c r="A35" i="65" s="1"/>
  <c r="I35" i="65"/>
  <c r="I34" i="65"/>
  <c r="B34" i="65" s="1"/>
  <c r="I33" i="65"/>
  <c r="B33" i="65" s="1"/>
  <c r="I32" i="65"/>
  <c r="B32" i="65" s="1"/>
  <c r="I31" i="65"/>
  <c r="B31" i="65" s="1"/>
  <c r="I29" i="65"/>
  <c r="I30" i="65" s="1"/>
  <c r="B30" i="65" s="1"/>
  <c r="I27" i="65"/>
  <c r="I28" i="65" s="1"/>
  <c r="I25" i="65"/>
  <c r="A25" i="65" s="1"/>
  <c r="I21" i="65"/>
  <c r="I22" i="65" s="1"/>
  <c r="I19" i="65"/>
  <c r="A19" i="65" s="1"/>
  <c r="B19" i="65"/>
  <c r="B12" i="65"/>
  <c r="D11" i="65"/>
  <c r="D10" i="65"/>
  <c r="D9" i="65"/>
  <c r="E8" i="65"/>
  <c r="E7" i="65"/>
  <c r="E6" i="65"/>
  <c r="D5" i="65"/>
  <c r="D4" i="65"/>
  <c r="D3" i="65"/>
  <c r="G1" i="65"/>
  <c r="M668" i="64"/>
  <c r="A668" i="64" s="1"/>
  <c r="M667" i="64"/>
  <c r="A667" i="64" s="1"/>
  <c r="M666" i="64"/>
  <c r="B666" i="64" s="1"/>
  <c r="M665" i="64"/>
  <c r="M664" i="64"/>
  <c r="A664" i="64" s="1"/>
  <c r="M663" i="64"/>
  <c r="M662" i="64"/>
  <c r="B662" i="64" s="1"/>
  <c r="M661" i="64"/>
  <c r="A661" i="64" s="1"/>
  <c r="M660" i="64"/>
  <c r="A660" i="64" s="1"/>
  <c r="M659" i="64"/>
  <c r="A659" i="64" s="1"/>
  <c r="M658" i="64"/>
  <c r="A658" i="64" s="1"/>
  <c r="B656" i="64"/>
  <c r="B655" i="64"/>
  <c r="I594" i="64"/>
  <c r="I586" i="64"/>
  <c r="C586" i="64"/>
  <c r="I585" i="64"/>
  <c r="C585" i="64"/>
  <c r="I584" i="64"/>
  <c r="C584" i="64"/>
  <c r="I583" i="64"/>
  <c r="C583" i="64"/>
  <c r="I582" i="64"/>
  <c r="C582" i="64"/>
  <c r="I581" i="64"/>
  <c r="C581" i="64"/>
  <c r="I580" i="64"/>
  <c r="C580" i="64"/>
  <c r="I579" i="64"/>
  <c r="C579" i="64"/>
  <c r="I578" i="64"/>
  <c r="C578" i="64"/>
  <c r="I577" i="64"/>
  <c r="C577" i="64"/>
  <c r="I576" i="64"/>
  <c r="C576" i="64"/>
  <c r="I575" i="64"/>
  <c r="C575" i="64"/>
  <c r="I574" i="64"/>
  <c r="C574" i="64"/>
  <c r="I573" i="64"/>
  <c r="C573" i="64"/>
  <c r="I571" i="64"/>
  <c r="C571" i="64"/>
  <c r="I570" i="64"/>
  <c r="C570" i="64"/>
  <c r="I569" i="64"/>
  <c r="C569" i="64"/>
  <c r="I568" i="64"/>
  <c r="C568" i="64"/>
  <c r="I567" i="64"/>
  <c r="C567" i="64"/>
  <c r="I566" i="64"/>
  <c r="C566" i="64"/>
  <c r="I565" i="64"/>
  <c r="C565" i="64"/>
  <c r="I564" i="64"/>
  <c r="C564" i="64"/>
  <c r="I563" i="64"/>
  <c r="C563" i="64"/>
  <c r="I562" i="64"/>
  <c r="C562" i="64"/>
  <c r="I561" i="64"/>
  <c r="C561" i="64"/>
  <c r="I560" i="64"/>
  <c r="C560" i="64"/>
  <c r="I559" i="64"/>
  <c r="C559" i="64"/>
  <c r="I558" i="64"/>
  <c r="C558" i="64"/>
  <c r="I556" i="64"/>
  <c r="C556" i="64"/>
  <c r="I555" i="64"/>
  <c r="C555" i="64"/>
  <c r="I554" i="64"/>
  <c r="C554" i="64"/>
  <c r="I553" i="64"/>
  <c r="C553" i="64"/>
  <c r="I552" i="64"/>
  <c r="C552" i="64"/>
  <c r="I551" i="64"/>
  <c r="C551" i="64"/>
  <c r="I550" i="64"/>
  <c r="C550" i="64"/>
  <c r="I549" i="64"/>
  <c r="C549" i="64"/>
  <c r="I548" i="64"/>
  <c r="C548" i="64"/>
  <c r="I547" i="64"/>
  <c r="C547" i="64"/>
  <c r="I546" i="64"/>
  <c r="C546" i="64"/>
  <c r="I545" i="64"/>
  <c r="C545" i="64"/>
  <c r="I544" i="64"/>
  <c r="C544" i="64"/>
  <c r="I543" i="64"/>
  <c r="C543" i="64"/>
  <c r="I541" i="64"/>
  <c r="C541" i="64"/>
  <c r="I540" i="64"/>
  <c r="C540" i="64"/>
  <c r="I539" i="64"/>
  <c r="C539" i="64"/>
  <c r="I538" i="64"/>
  <c r="C538" i="64"/>
  <c r="I537" i="64"/>
  <c r="C537" i="64"/>
  <c r="I536" i="64"/>
  <c r="C536" i="64"/>
  <c r="I535" i="64"/>
  <c r="C535" i="64"/>
  <c r="I534" i="64"/>
  <c r="C534" i="64"/>
  <c r="I533" i="64"/>
  <c r="C533" i="64"/>
  <c r="I532" i="64"/>
  <c r="C532" i="64"/>
  <c r="I531" i="64"/>
  <c r="C531" i="64"/>
  <c r="I530" i="64"/>
  <c r="C530" i="64"/>
  <c r="I529" i="64"/>
  <c r="C529" i="64"/>
  <c r="I528" i="64"/>
  <c r="C528" i="64"/>
  <c r="I526" i="64"/>
  <c r="C526" i="64"/>
  <c r="I525" i="64"/>
  <c r="C525" i="64"/>
  <c r="I524" i="64"/>
  <c r="C524" i="64"/>
  <c r="I523" i="64"/>
  <c r="C523" i="64"/>
  <c r="I522" i="64"/>
  <c r="C522" i="64"/>
  <c r="I521" i="64"/>
  <c r="C521" i="64"/>
  <c r="I520" i="64"/>
  <c r="C520" i="64"/>
  <c r="I519" i="64"/>
  <c r="C519" i="64"/>
  <c r="I518" i="64"/>
  <c r="C518" i="64"/>
  <c r="I517" i="64"/>
  <c r="C517" i="64"/>
  <c r="I516" i="64"/>
  <c r="C516" i="64"/>
  <c r="I515" i="64"/>
  <c r="C515" i="64"/>
  <c r="I514" i="64"/>
  <c r="C514" i="64"/>
  <c r="I513" i="64"/>
  <c r="C513" i="64"/>
  <c r="I511" i="64"/>
  <c r="C511" i="64"/>
  <c r="I510" i="64"/>
  <c r="C510" i="64"/>
  <c r="I509" i="64"/>
  <c r="C509" i="64"/>
  <c r="I508" i="64"/>
  <c r="C508" i="64"/>
  <c r="I507" i="64"/>
  <c r="C507" i="64"/>
  <c r="I506" i="64"/>
  <c r="C506" i="64"/>
  <c r="I505" i="64"/>
  <c r="C505" i="64"/>
  <c r="I504" i="64"/>
  <c r="C504" i="64"/>
  <c r="I503" i="64"/>
  <c r="C503" i="64"/>
  <c r="I502" i="64"/>
  <c r="C502" i="64"/>
  <c r="I501" i="64"/>
  <c r="C501" i="64"/>
  <c r="I500" i="64"/>
  <c r="C500" i="64"/>
  <c r="I499" i="64"/>
  <c r="C499" i="64"/>
  <c r="I498" i="64"/>
  <c r="C498" i="64"/>
  <c r="I496" i="64"/>
  <c r="C496" i="64"/>
  <c r="I495" i="64"/>
  <c r="C495" i="64"/>
  <c r="I494" i="64"/>
  <c r="C494" i="64"/>
  <c r="I493" i="64"/>
  <c r="C493" i="64"/>
  <c r="I492" i="64"/>
  <c r="C492" i="64"/>
  <c r="I491" i="64"/>
  <c r="C491" i="64"/>
  <c r="I490" i="64"/>
  <c r="C490" i="64"/>
  <c r="I489" i="64"/>
  <c r="C489" i="64"/>
  <c r="I488" i="64"/>
  <c r="C488" i="64"/>
  <c r="I487" i="64"/>
  <c r="C487" i="64"/>
  <c r="I486" i="64"/>
  <c r="C486" i="64"/>
  <c r="I484" i="64"/>
  <c r="C484" i="64"/>
  <c r="I483" i="64"/>
  <c r="C483" i="64"/>
  <c r="I482" i="64"/>
  <c r="C482" i="64"/>
  <c r="I481" i="64"/>
  <c r="C481" i="64"/>
  <c r="I480" i="64"/>
  <c r="C480" i="64"/>
  <c r="I479" i="64"/>
  <c r="C479" i="64"/>
  <c r="I478" i="64"/>
  <c r="C478" i="64"/>
  <c r="I477" i="64"/>
  <c r="C477" i="64"/>
  <c r="I476" i="64"/>
  <c r="C476" i="64"/>
  <c r="I475" i="64"/>
  <c r="C475" i="64"/>
  <c r="I474" i="64"/>
  <c r="C474" i="64"/>
  <c r="I473" i="64"/>
  <c r="C473" i="64"/>
  <c r="I472" i="64"/>
  <c r="C472" i="64"/>
  <c r="I471" i="64"/>
  <c r="C471" i="64"/>
  <c r="I469" i="64"/>
  <c r="C469" i="64"/>
  <c r="I468" i="64"/>
  <c r="C468" i="64"/>
  <c r="I467" i="64"/>
  <c r="C467" i="64"/>
  <c r="I466" i="64"/>
  <c r="C466" i="64"/>
  <c r="I465" i="64"/>
  <c r="C465" i="64"/>
  <c r="I464" i="64"/>
  <c r="C464" i="64"/>
  <c r="I463" i="64"/>
  <c r="C463" i="64"/>
  <c r="I462" i="64"/>
  <c r="C462" i="64"/>
  <c r="I461" i="64"/>
  <c r="C461" i="64"/>
  <c r="I460" i="64"/>
  <c r="C460" i="64"/>
  <c r="I458" i="64"/>
  <c r="C458" i="64"/>
  <c r="I457" i="64"/>
  <c r="C457" i="64"/>
  <c r="I456" i="64"/>
  <c r="C456" i="64"/>
  <c r="I455" i="64"/>
  <c r="C455" i="64"/>
  <c r="I454" i="64"/>
  <c r="C454" i="64"/>
  <c r="I453" i="64"/>
  <c r="C453" i="64"/>
  <c r="I452" i="64"/>
  <c r="C452" i="64"/>
  <c r="I451" i="64"/>
  <c r="C451" i="64"/>
  <c r="I450" i="64"/>
  <c r="C450" i="64"/>
  <c r="I449" i="64"/>
  <c r="C449" i="64"/>
  <c r="I448" i="64"/>
  <c r="C448" i="64"/>
  <c r="I446" i="64"/>
  <c r="C446" i="64"/>
  <c r="I445" i="64"/>
  <c r="C445" i="64"/>
  <c r="I444" i="64"/>
  <c r="C444" i="64"/>
  <c r="I443" i="64"/>
  <c r="C443" i="64"/>
  <c r="I442" i="64"/>
  <c r="C442" i="64"/>
  <c r="I441" i="64"/>
  <c r="C441" i="64"/>
  <c r="I440" i="64"/>
  <c r="C440" i="64"/>
  <c r="I439" i="64"/>
  <c r="C439" i="64"/>
  <c r="I438" i="64"/>
  <c r="C438" i="64"/>
  <c r="I437" i="64"/>
  <c r="C437" i="64"/>
  <c r="I436" i="64"/>
  <c r="C436" i="64"/>
  <c r="I434" i="64"/>
  <c r="C434" i="64"/>
  <c r="I433" i="64"/>
  <c r="C433" i="64"/>
  <c r="I432" i="64"/>
  <c r="C432" i="64"/>
  <c r="I431" i="64"/>
  <c r="C431" i="64"/>
  <c r="I430" i="64"/>
  <c r="C430" i="64"/>
  <c r="I429" i="64"/>
  <c r="C429" i="64"/>
  <c r="I428" i="64"/>
  <c r="C428" i="64"/>
  <c r="I427" i="64"/>
  <c r="C427" i="64"/>
  <c r="I426" i="64"/>
  <c r="C426" i="64"/>
  <c r="I425" i="64"/>
  <c r="C425" i="64"/>
  <c r="I424" i="64"/>
  <c r="C424" i="64"/>
  <c r="I422" i="64"/>
  <c r="C422" i="64"/>
  <c r="I421" i="64"/>
  <c r="C421" i="64"/>
  <c r="I420" i="64"/>
  <c r="C420" i="64"/>
  <c r="I419" i="64"/>
  <c r="C419" i="64"/>
  <c r="I418" i="64"/>
  <c r="C418" i="64"/>
  <c r="I417" i="64"/>
  <c r="C417" i="64"/>
  <c r="I416" i="64"/>
  <c r="C416" i="64"/>
  <c r="I415" i="64"/>
  <c r="C415" i="64"/>
  <c r="I414" i="64"/>
  <c r="C414" i="64"/>
  <c r="I413" i="64"/>
  <c r="C413" i="64"/>
  <c r="I411" i="64"/>
  <c r="C411" i="64"/>
  <c r="I410" i="64"/>
  <c r="C410" i="64"/>
  <c r="I409" i="64"/>
  <c r="C409" i="64"/>
  <c r="I408" i="64"/>
  <c r="C408" i="64"/>
  <c r="I407" i="64"/>
  <c r="C407" i="64"/>
  <c r="I406" i="64"/>
  <c r="C406" i="64"/>
  <c r="I405" i="64"/>
  <c r="C405" i="64"/>
  <c r="I404" i="64"/>
  <c r="C404" i="64"/>
  <c r="I403" i="64"/>
  <c r="C403" i="64"/>
  <c r="I402" i="64"/>
  <c r="C402" i="64"/>
  <c r="I401" i="64"/>
  <c r="C401" i="64"/>
  <c r="I400" i="64"/>
  <c r="C400" i="64"/>
  <c r="I399" i="64"/>
  <c r="C399" i="64"/>
  <c r="I398" i="64"/>
  <c r="C398" i="64"/>
  <c r="I396" i="64"/>
  <c r="C396" i="64"/>
  <c r="I395" i="64"/>
  <c r="C395" i="64"/>
  <c r="I394" i="64"/>
  <c r="C394" i="64"/>
  <c r="I393" i="64"/>
  <c r="C393" i="64"/>
  <c r="I392" i="64"/>
  <c r="C392" i="64"/>
  <c r="I391" i="64"/>
  <c r="C391" i="64"/>
  <c r="I390" i="64"/>
  <c r="C390" i="64"/>
  <c r="I389" i="64"/>
  <c r="C389" i="64"/>
  <c r="I388" i="64"/>
  <c r="C388" i="64"/>
  <c r="I387" i="64"/>
  <c r="C387" i="64"/>
  <c r="I385" i="64"/>
  <c r="C385" i="64"/>
  <c r="I384" i="64"/>
  <c r="C384" i="64"/>
  <c r="I383" i="64"/>
  <c r="C383" i="64"/>
  <c r="I382" i="64"/>
  <c r="C382" i="64"/>
  <c r="I381" i="64"/>
  <c r="C381" i="64"/>
  <c r="I380" i="64"/>
  <c r="C380" i="64"/>
  <c r="I379" i="64"/>
  <c r="C379" i="64"/>
  <c r="I378" i="64"/>
  <c r="C378" i="64"/>
  <c r="I377" i="64"/>
  <c r="C377" i="64"/>
  <c r="I376" i="64"/>
  <c r="C376" i="64"/>
  <c r="I375" i="64"/>
  <c r="C375" i="64"/>
  <c r="I374" i="64"/>
  <c r="C374" i="64"/>
  <c r="I373" i="64"/>
  <c r="C373" i="64"/>
  <c r="I372" i="64"/>
  <c r="C372" i="64"/>
  <c r="I370" i="64"/>
  <c r="C370" i="64"/>
  <c r="I369" i="64"/>
  <c r="C369" i="64"/>
  <c r="I368" i="64"/>
  <c r="C368" i="64"/>
  <c r="I367" i="64"/>
  <c r="C367" i="64"/>
  <c r="I366" i="64"/>
  <c r="C366" i="64"/>
  <c r="I365" i="64"/>
  <c r="C365" i="64"/>
  <c r="I364" i="64"/>
  <c r="C364" i="64"/>
  <c r="I363" i="64"/>
  <c r="C363" i="64"/>
  <c r="I362" i="64"/>
  <c r="C362" i="64"/>
  <c r="I361" i="64"/>
  <c r="C361" i="64"/>
  <c r="I360" i="64"/>
  <c r="C360" i="64"/>
  <c r="I358" i="64"/>
  <c r="C358" i="64"/>
  <c r="I357" i="64"/>
  <c r="C357" i="64"/>
  <c r="I356" i="64"/>
  <c r="C356" i="64"/>
  <c r="I355" i="64"/>
  <c r="C355" i="64"/>
  <c r="I354" i="64"/>
  <c r="C354" i="64"/>
  <c r="I353" i="64"/>
  <c r="C353" i="64"/>
  <c r="I352" i="64"/>
  <c r="C352" i="64"/>
  <c r="I351" i="64"/>
  <c r="C351" i="64"/>
  <c r="I350" i="64"/>
  <c r="C350" i="64"/>
  <c r="I349" i="64"/>
  <c r="C349" i="64"/>
  <c r="I348" i="64"/>
  <c r="C348" i="64"/>
  <c r="I346" i="64"/>
  <c r="C346" i="64"/>
  <c r="I344" i="64"/>
  <c r="C344" i="64"/>
  <c r="I342" i="64"/>
  <c r="C342" i="64"/>
  <c r="I341" i="64"/>
  <c r="C341" i="64"/>
  <c r="B340" i="64"/>
  <c r="I340" i="64" s="1"/>
  <c r="I337" i="64"/>
  <c r="C337" i="64"/>
  <c r="B337" i="64"/>
  <c r="I336" i="64"/>
  <c r="C336" i="64"/>
  <c r="B336" i="64"/>
  <c r="I335" i="64"/>
  <c r="C335" i="64"/>
  <c r="B335" i="64"/>
  <c r="I334" i="64"/>
  <c r="C334" i="64"/>
  <c r="B334" i="64"/>
  <c r="I333" i="64"/>
  <c r="C333" i="64"/>
  <c r="B333" i="64"/>
  <c r="I332" i="64"/>
  <c r="B332" i="64"/>
  <c r="I331" i="64"/>
  <c r="B331" i="64"/>
  <c r="I330" i="64"/>
  <c r="B330" i="64"/>
  <c r="I329" i="64"/>
  <c r="B329" i="64"/>
  <c r="I328" i="64"/>
  <c r="B328" i="64"/>
  <c r="I327" i="64"/>
  <c r="B327" i="64"/>
  <c r="I326" i="64"/>
  <c r="B326" i="64"/>
  <c r="I325" i="64"/>
  <c r="B325" i="64"/>
  <c r="I324" i="64"/>
  <c r="C324" i="64"/>
  <c r="B324" i="64"/>
  <c r="I323" i="64"/>
  <c r="B323" i="64"/>
  <c r="I322" i="64"/>
  <c r="B322" i="64"/>
  <c r="I321" i="64"/>
  <c r="B321" i="64"/>
  <c r="I320" i="64"/>
  <c r="C320" i="64"/>
  <c r="B320" i="64"/>
  <c r="I319" i="64"/>
  <c r="B319" i="64"/>
  <c r="I318" i="64"/>
  <c r="B318" i="64"/>
  <c r="I317" i="64"/>
  <c r="B317" i="64"/>
  <c r="I316" i="64"/>
  <c r="B316" i="64"/>
  <c r="I315" i="64"/>
  <c r="C315" i="64"/>
  <c r="B315" i="64"/>
  <c r="I314" i="64"/>
  <c r="B314" i="64"/>
  <c r="I313" i="64"/>
  <c r="B313" i="64"/>
  <c r="I312" i="64"/>
  <c r="B312" i="64"/>
  <c r="I311" i="64"/>
  <c r="B311" i="64"/>
  <c r="I310" i="64"/>
  <c r="B310" i="64"/>
  <c r="I309" i="64"/>
  <c r="B309" i="64"/>
  <c r="I308" i="64"/>
  <c r="B308" i="64"/>
  <c r="J306" i="64"/>
  <c r="A306" i="64" s="1"/>
  <c r="J305" i="64"/>
  <c r="J304" i="64"/>
  <c r="B304" i="64" s="1"/>
  <c r="J303" i="64"/>
  <c r="B303" i="64" s="1"/>
  <c r="J302" i="64"/>
  <c r="B302" i="64" s="1"/>
  <c r="J301" i="64"/>
  <c r="A301" i="64" s="1"/>
  <c r="J300" i="64"/>
  <c r="A300" i="64" s="1"/>
  <c r="J299" i="64"/>
  <c r="J298" i="64"/>
  <c r="B298" i="64" s="1"/>
  <c r="J297" i="64"/>
  <c r="J296" i="64"/>
  <c r="B296" i="64" s="1"/>
  <c r="J295" i="64"/>
  <c r="A295" i="64" s="1"/>
  <c r="J294" i="64"/>
  <c r="J293" i="64"/>
  <c r="B294" i="64" s="1"/>
  <c r="J292" i="64"/>
  <c r="J291" i="64"/>
  <c r="B291" i="64" s="1"/>
  <c r="J290" i="64"/>
  <c r="A290" i="64" s="1"/>
  <c r="J289" i="64"/>
  <c r="I285" i="64"/>
  <c r="I282" i="64"/>
  <c r="I281" i="64"/>
  <c r="I279" i="64"/>
  <c r="J275" i="64"/>
  <c r="B275" i="64" s="1"/>
  <c r="J274" i="64"/>
  <c r="B274" i="64" s="1"/>
  <c r="J273" i="64"/>
  <c r="B273" i="64" s="1"/>
  <c r="J272" i="64"/>
  <c r="B272" i="64" s="1"/>
  <c r="J271" i="64"/>
  <c r="B271" i="64" s="1"/>
  <c r="J270" i="64"/>
  <c r="B270" i="64" s="1"/>
  <c r="J269" i="64"/>
  <c r="B269" i="64" s="1"/>
  <c r="J268" i="64"/>
  <c r="B268" i="64" s="1"/>
  <c r="J267" i="64"/>
  <c r="B267" i="64" s="1"/>
  <c r="J266" i="64"/>
  <c r="B266" i="64" s="1"/>
  <c r="J254" i="64"/>
  <c r="B254" i="64" s="1"/>
  <c r="J253" i="64"/>
  <c r="B253" i="64" s="1"/>
  <c r="J252" i="64"/>
  <c r="B252" i="64" s="1"/>
  <c r="J251" i="64"/>
  <c r="B251" i="64" s="1"/>
  <c r="J250" i="64"/>
  <c r="B250" i="64" s="1"/>
  <c r="J249" i="64"/>
  <c r="B249" i="64" s="1"/>
  <c r="J248" i="64"/>
  <c r="B248" i="64" s="1"/>
  <c r="J247" i="64"/>
  <c r="B247" i="64" s="1"/>
  <c r="J246" i="64"/>
  <c r="B246" i="64" s="1"/>
  <c r="I242" i="64"/>
  <c r="I241" i="64"/>
  <c r="I240" i="64"/>
  <c r="I237" i="64"/>
  <c r="I236" i="64"/>
  <c r="I232" i="64"/>
  <c r="B232" i="64"/>
  <c r="J224" i="64"/>
  <c r="B224" i="64" s="1"/>
  <c r="J223" i="64"/>
  <c r="B223" i="64" s="1"/>
  <c r="J222" i="64"/>
  <c r="B222" i="64" s="1"/>
  <c r="J221" i="64"/>
  <c r="B221" i="64" s="1"/>
  <c r="J220" i="64"/>
  <c r="B220" i="64" s="1"/>
  <c r="J219" i="64"/>
  <c r="B219" i="64" s="1"/>
  <c r="J218" i="64"/>
  <c r="B218" i="64" s="1"/>
  <c r="J217" i="64"/>
  <c r="B217" i="64" s="1"/>
  <c r="J216" i="64"/>
  <c r="B216" i="64" s="1"/>
  <c r="J215" i="64"/>
  <c r="B215" i="64" s="1"/>
  <c r="J214" i="64"/>
  <c r="B214" i="64" s="1"/>
  <c r="J213" i="64"/>
  <c r="B213" i="64" s="1"/>
  <c r="J212" i="64"/>
  <c r="B212" i="64" s="1"/>
  <c r="J211" i="64"/>
  <c r="B211" i="64" s="1"/>
  <c r="J210" i="64"/>
  <c r="B210" i="64" s="1"/>
  <c r="J209" i="64"/>
  <c r="B209" i="64" s="1"/>
  <c r="I205" i="64"/>
  <c r="I204" i="64"/>
  <c r="I203" i="64"/>
  <c r="I201" i="64"/>
  <c r="I200" i="64"/>
  <c r="I199" i="64"/>
  <c r="I198" i="64"/>
  <c r="I197" i="64"/>
  <c r="I196" i="64"/>
  <c r="I194" i="64"/>
  <c r="I193" i="64"/>
  <c r="I192" i="64"/>
  <c r="I191" i="64"/>
  <c r="I190" i="64"/>
  <c r="I189" i="64"/>
  <c r="I187" i="64"/>
  <c r="I186" i="64"/>
  <c r="I185" i="64"/>
  <c r="I184" i="64"/>
  <c r="I183" i="64"/>
  <c r="I182" i="64"/>
  <c r="B178" i="64"/>
  <c r="B177" i="64"/>
  <c r="B176" i="64"/>
  <c r="B175" i="64"/>
  <c r="I171" i="64"/>
  <c r="I170" i="64"/>
  <c r="I165" i="64"/>
  <c r="I166" i="64" s="1"/>
  <c r="I160" i="64"/>
  <c r="I157" i="64"/>
  <c r="I156" i="64"/>
  <c r="K156" i="64" s="1"/>
  <c r="A156" i="64"/>
  <c r="I155" i="64"/>
  <c r="I154" i="64"/>
  <c r="I153" i="64"/>
  <c r="K153" i="64" s="1"/>
  <c r="A153" i="64"/>
  <c r="J149" i="64"/>
  <c r="A149" i="64" s="1"/>
  <c r="I149" i="64"/>
  <c r="J148" i="64"/>
  <c r="A148" i="64" s="1"/>
  <c r="I148" i="64"/>
  <c r="I145" i="64"/>
  <c r="K145" i="64" s="1"/>
  <c r="A145" i="64"/>
  <c r="I144" i="64"/>
  <c r="K144" i="64" s="1"/>
  <c r="A144" i="64"/>
  <c r="I143" i="64"/>
  <c r="I142" i="64"/>
  <c r="K142" i="64" s="1"/>
  <c r="A142" i="64"/>
  <c r="I141" i="64"/>
  <c r="I140" i="64"/>
  <c r="K140" i="64" s="1"/>
  <c r="A140" i="64"/>
  <c r="I139" i="64"/>
  <c r="I138" i="64"/>
  <c r="I137" i="64"/>
  <c r="K127" i="64"/>
  <c r="A127" i="64"/>
  <c r="K126" i="64"/>
  <c r="A126" i="64"/>
  <c r="K125" i="64"/>
  <c r="A125" i="64"/>
  <c r="K124" i="64"/>
  <c r="A124" i="64"/>
  <c r="K123" i="64"/>
  <c r="A123" i="64"/>
  <c r="K122" i="64"/>
  <c r="A122" i="64"/>
  <c r="K121" i="64"/>
  <c r="A121" i="64"/>
  <c r="K120" i="64"/>
  <c r="A120" i="64"/>
  <c r="I119" i="64"/>
  <c r="K119" i="64" s="1"/>
  <c r="A119" i="64"/>
  <c r="I118" i="64"/>
  <c r="I117" i="64"/>
  <c r="I116" i="64"/>
  <c r="I115" i="64"/>
  <c r="I114" i="64"/>
  <c r="K107" i="64"/>
  <c r="A107" i="64"/>
  <c r="K106" i="64"/>
  <c r="A106" i="64"/>
  <c r="K105" i="64"/>
  <c r="A105" i="64"/>
  <c r="K104" i="64"/>
  <c r="A104" i="64"/>
  <c r="K103" i="64"/>
  <c r="A103" i="64"/>
  <c r="K102" i="64"/>
  <c r="A102" i="64"/>
  <c r="K101" i="64"/>
  <c r="A101" i="64"/>
  <c r="K100" i="64"/>
  <c r="A100" i="64"/>
  <c r="K99" i="64"/>
  <c r="A99" i="64"/>
  <c r="K98" i="64"/>
  <c r="A98" i="64"/>
  <c r="K97" i="64"/>
  <c r="A97" i="64"/>
  <c r="I95" i="64"/>
  <c r="I94" i="64"/>
  <c r="K94" i="64" s="1"/>
  <c r="A94" i="64"/>
  <c r="K84" i="64"/>
  <c r="A84" i="64"/>
  <c r="J83" i="64"/>
  <c r="J171" i="64" s="1"/>
  <c r="A171" i="64" s="1"/>
  <c r="J82" i="64"/>
  <c r="A82" i="64" s="1"/>
  <c r="J81" i="64"/>
  <c r="K81" i="64" s="1"/>
  <c r="K80" i="64"/>
  <c r="A80" i="64"/>
  <c r="I72" i="64"/>
  <c r="I71" i="64"/>
  <c r="J70" i="64"/>
  <c r="A70" i="64" s="1"/>
  <c r="I70" i="64"/>
  <c r="J69" i="64"/>
  <c r="A69" i="64" s="1"/>
  <c r="I69" i="64"/>
  <c r="J68" i="64"/>
  <c r="A68" i="64" s="1"/>
  <c r="I68" i="64"/>
  <c r="J67" i="64"/>
  <c r="A67" i="64" s="1"/>
  <c r="I67" i="64"/>
  <c r="I66" i="64"/>
  <c r="J65" i="64"/>
  <c r="A65" i="64" s="1"/>
  <c r="I65" i="64"/>
  <c r="J64" i="64"/>
  <c r="A64" i="64" s="1"/>
  <c r="I64" i="64"/>
  <c r="I63" i="64"/>
  <c r="J62" i="64"/>
  <c r="A62" i="64" s="1"/>
  <c r="I62" i="64"/>
  <c r="I61" i="64"/>
  <c r="I58" i="64"/>
  <c r="K58" i="64" s="1"/>
  <c r="A58" i="64"/>
  <c r="I57" i="64"/>
  <c r="K57" i="64" s="1"/>
  <c r="A57" i="64"/>
  <c r="I56" i="64"/>
  <c r="K56" i="64" s="1"/>
  <c r="A56" i="64"/>
  <c r="I55" i="64"/>
  <c r="K55" i="64" s="1"/>
  <c r="A55" i="64"/>
  <c r="I54" i="64"/>
  <c r="K54" i="64" s="1"/>
  <c r="A54" i="64"/>
  <c r="I53" i="64"/>
  <c r="K53" i="64" s="1"/>
  <c r="A53" i="64"/>
  <c r="I52" i="64"/>
  <c r="K52" i="64" s="1"/>
  <c r="A52" i="64"/>
  <c r="I51" i="64"/>
  <c r="I50" i="64"/>
  <c r="K50" i="64" s="1"/>
  <c r="A50" i="64"/>
  <c r="I49" i="64"/>
  <c r="K49" i="64" s="1"/>
  <c r="A49" i="64"/>
  <c r="I48" i="64"/>
  <c r="K48" i="64" s="1"/>
  <c r="A48" i="64"/>
  <c r="I47" i="64"/>
  <c r="I46" i="64"/>
  <c r="K46" i="64" s="1"/>
  <c r="A46" i="64"/>
  <c r="I43" i="64"/>
  <c r="K43" i="64" s="1"/>
  <c r="A43" i="64"/>
  <c r="I42" i="64"/>
  <c r="K42" i="64" s="1"/>
  <c r="A42" i="64"/>
  <c r="I41" i="64"/>
  <c r="K41" i="64" s="1"/>
  <c r="A41" i="64"/>
  <c r="I40" i="64"/>
  <c r="K40" i="64" s="1"/>
  <c r="A40" i="64"/>
  <c r="I39" i="64"/>
  <c r="K39" i="64" s="1"/>
  <c r="A39" i="64"/>
  <c r="I38" i="64"/>
  <c r="K38" i="64" s="1"/>
  <c r="A38" i="64"/>
  <c r="J37" i="64"/>
  <c r="A37" i="64" s="1"/>
  <c r="I37" i="64"/>
  <c r="J36" i="64"/>
  <c r="A36" i="64" s="1"/>
  <c r="I36" i="64"/>
  <c r="J35" i="64"/>
  <c r="A35" i="64" s="1"/>
  <c r="I35" i="64"/>
  <c r="I34" i="64"/>
  <c r="B34" i="64" s="1"/>
  <c r="I33" i="64"/>
  <c r="B33" i="64" s="1"/>
  <c r="I32" i="64"/>
  <c r="B32" i="64" s="1"/>
  <c r="I31" i="64"/>
  <c r="B31" i="64" s="1"/>
  <c r="I29" i="64"/>
  <c r="A29" i="64" s="1"/>
  <c r="I27" i="64"/>
  <c r="A27" i="64" s="1"/>
  <c r="I25" i="64"/>
  <c r="A25" i="64" s="1"/>
  <c r="I21" i="64"/>
  <c r="I19" i="64"/>
  <c r="A19" i="64" s="1"/>
  <c r="B19" i="64"/>
  <c r="B12" i="64"/>
  <c r="D11" i="64"/>
  <c r="D10" i="64"/>
  <c r="D9" i="64"/>
  <c r="E8" i="64"/>
  <c r="E7" i="64"/>
  <c r="E6" i="64"/>
  <c r="D5" i="64"/>
  <c r="D4" i="64"/>
  <c r="D3" i="64"/>
  <c r="G1" i="64"/>
  <c r="M668" i="63"/>
  <c r="A668" i="63" s="1"/>
  <c r="M667" i="63"/>
  <c r="A667" i="63" s="1"/>
  <c r="M666" i="63"/>
  <c r="A666" i="63" s="1"/>
  <c r="M665" i="63"/>
  <c r="M664" i="63"/>
  <c r="A664" i="63" s="1"/>
  <c r="M663" i="63"/>
  <c r="M662" i="63"/>
  <c r="A662" i="63" s="1"/>
  <c r="M661" i="63"/>
  <c r="A661" i="63" s="1"/>
  <c r="M660" i="63"/>
  <c r="A660" i="63" s="1"/>
  <c r="M659" i="63"/>
  <c r="A659" i="63" s="1"/>
  <c r="M658" i="63"/>
  <c r="A658" i="63" s="1"/>
  <c r="B656" i="63"/>
  <c r="B655" i="63"/>
  <c r="I594" i="63"/>
  <c r="I586" i="63"/>
  <c r="C586" i="63"/>
  <c r="I585" i="63"/>
  <c r="C585" i="63"/>
  <c r="I584" i="63"/>
  <c r="C584" i="63"/>
  <c r="I583" i="63"/>
  <c r="C583" i="63"/>
  <c r="I582" i="63"/>
  <c r="C582" i="63"/>
  <c r="I581" i="63"/>
  <c r="C581" i="63"/>
  <c r="I580" i="63"/>
  <c r="C580" i="63"/>
  <c r="I579" i="63"/>
  <c r="C579" i="63"/>
  <c r="I578" i="63"/>
  <c r="C578" i="63"/>
  <c r="I577" i="63"/>
  <c r="C577" i="63"/>
  <c r="I576" i="63"/>
  <c r="C576" i="63"/>
  <c r="I575" i="63"/>
  <c r="C575" i="63"/>
  <c r="I574" i="63"/>
  <c r="C574" i="63"/>
  <c r="I573" i="63"/>
  <c r="C573" i="63"/>
  <c r="I571" i="63"/>
  <c r="C571" i="63"/>
  <c r="I570" i="63"/>
  <c r="C570" i="63"/>
  <c r="I569" i="63"/>
  <c r="C569" i="63"/>
  <c r="I568" i="63"/>
  <c r="C568" i="63"/>
  <c r="I567" i="63"/>
  <c r="C567" i="63"/>
  <c r="I566" i="63"/>
  <c r="C566" i="63"/>
  <c r="I565" i="63"/>
  <c r="C565" i="63"/>
  <c r="I564" i="63"/>
  <c r="C564" i="63"/>
  <c r="I563" i="63"/>
  <c r="C563" i="63"/>
  <c r="I562" i="63"/>
  <c r="C562" i="63"/>
  <c r="I561" i="63"/>
  <c r="C561" i="63"/>
  <c r="I560" i="63"/>
  <c r="C560" i="63"/>
  <c r="I559" i="63"/>
  <c r="C559" i="63"/>
  <c r="I558" i="63"/>
  <c r="C558" i="63"/>
  <c r="I556" i="63"/>
  <c r="C556" i="63"/>
  <c r="I555" i="63"/>
  <c r="C555" i="63"/>
  <c r="I554" i="63"/>
  <c r="C554" i="63"/>
  <c r="I553" i="63"/>
  <c r="C553" i="63"/>
  <c r="I552" i="63"/>
  <c r="C552" i="63"/>
  <c r="I551" i="63"/>
  <c r="C551" i="63"/>
  <c r="I550" i="63"/>
  <c r="C550" i="63"/>
  <c r="I549" i="63"/>
  <c r="C549" i="63"/>
  <c r="I548" i="63"/>
  <c r="C548" i="63"/>
  <c r="I547" i="63"/>
  <c r="C547" i="63"/>
  <c r="I546" i="63"/>
  <c r="C546" i="63"/>
  <c r="I545" i="63"/>
  <c r="C545" i="63"/>
  <c r="I544" i="63"/>
  <c r="C544" i="63"/>
  <c r="I543" i="63"/>
  <c r="C543" i="63"/>
  <c r="I541" i="63"/>
  <c r="C541" i="63"/>
  <c r="I540" i="63"/>
  <c r="C540" i="63"/>
  <c r="I539" i="63"/>
  <c r="C539" i="63"/>
  <c r="I538" i="63"/>
  <c r="C538" i="63"/>
  <c r="I537" i="63"/>
  <c r="C537" i="63"/>
  <c r="I536" i="63"/>
  <c r="C536" i="63"/>
  <c r="I535" i="63"/>
  <c r="C535" i="63"/>
  <c r="I534" i="63"/>
  <c r="C534" i="63"/>
  <c r="I533" i="63"/>
  <c r="C533" i="63"/>
  <c r="I532" i="63"/>
  <c r="C532" i="63"/>
  <c r="I531" i="63"/>
  <c r="C531" i="63"/>
  <c r="I530" i="63"/>
  <c r="C530" i="63"/>
  <c r="I529" i="63"/>
  <c r="C529" i="63"/>
  <c r="I528" i="63"/>
  <c r="C528" i="63"/>
  <c r="I526" i="63"/>
  <c r="C526" i="63"/>
  <c r="I525" i="63"/>
  <c r="C525" i="63"/>
  <c r="I524" i="63"/>
  <c r="C524" i="63"/>
  <c r="I523" i="63"/>
  <c r="C523" i="63"/>
  <c r="I522" i="63"/>
  <c r="C522" i="63"/>
  <c r="I521" i="63"/>
  <c r="C521" i="63"/>
  <c r="I520" i="63"/>
  <c r="C520" i="63"/>
  <c r="I519" i="63"/>
  <c r="C519" i="63"/>
  <c r="I518" i="63"/>
  <c r="C518" i="63"/>
  <c r="I517" i="63"/>
  <c r="C517" i="63"/>
  <c r="I516" i="63"/>
  <c r="C516" i="63"/>
  <c r="I515" i="63"/>
  <c r="C515" i="63"/>
  <c r="I514" i="63"/>
  <c r="C514" i="63"/>
  <c r="I513" i="63"/>
  <c r="C513" i="63"/>
  <c r="I511" i="63"/>
  <c r="C511" i="63"/>
  <c r="I510" i="63"/>
  <c r="C510" i="63"/>
  <c r="I509" i="63"/>
  <c r="C509" i="63"/>
  <c r="I508" i="63"/>
  <c r="C508" i="63"/>
  <c r="I507" i="63"/>
  <c r="C507" i="63"/>
  <c r="I506" i="63"/>
  <c r="C506" i="63"/>
  <c r="I505" i="63"/>
  <c r="C505" i="63"/>
  <c r="I504" i="63"/>
  <c r="C504" i="63"/>
  <c r="I503" i="63"/>
  <c r="C503" i="63"/>
  <c r="I502" i="63"/>
  <c r="C502" i="63"/>
  <c r="I501" i="63"/>
  <c r="C501" i="63"/>
  <c r="I500" i="63"/>
  <c r="C500" i="63"/>
  <c r="I499" i="63"/>
  <c r="C499" i="63"/>
  <c r="I498" i="63"/>
  <c r="C498" i="63"/>
  <c r="I496" i="63"/>
  <c r="C496" i="63"/>
  <c r="I495" i="63"/>
  <c r="C495" i="63"/>
  <c r="I494" i="63"/>
  <c r="C494" i="63"/>
  <c r="I493" i="63"/>
  <c r="C493" i="63"/>
  <c r="I492" i="63"/>
  <c r="C492" i="63"/>
  <c r="I491" i="63"/>
  <c r="C491" i="63"/>
  <c r="I490" i="63"/>
  <c r="C490" i="63"/>
  <c r="I489" i="63"/>
  <c r="C489" i="63"/>
  <c r="I488" i="63"/>
  <c r="C488" i="63"/>
  <c r="I487" i="63"/>
  <c r="C487" i="63"/>
  <c r="I486" i="63"/>
  <c r="C486" i="63"/>
  <c r="I484" i="63"/>
  <c r="C484" i="63"/>
  <c r="I483" i="63"/>
  <c r="C483" i="63"/>
  <c r="I482" i="63"/>
  <c r="C482" i="63"/>
  <c r="I481" i="63"/>
  <c r="C481" i="63"/>
  <c r="I480" i="63"/>
  <c r="C480" i="63"/>
  <c r="I479" i="63"/>
  <c r="C479" i="63"/>
  <c r="I478" i="63"/>
  <c r="C478" i="63"/>
  <c r="I477" i="63"/>
  <c r="C477" i="63"/>
  <c r="I476" i="63"/>
  <c r="C476" i="63"/>
  <c r="I475" i="63"/>
  <c r="C475" i="63"/>
  <c r="I474" i="63"/>
  <c r="C474" i="63"/>
  <c r="I473" i="63"/>
  <c r="C473" i="63"/>
  <c r="I472" i="63"/>
  <c r="C472" i="63"/>
  <c r="I471" i="63"/>
  <c r="C471" i="63"/>
  <c r="I469" i="63"/>
  <c r="C469" i="63"/>
  <c r="I468" i="63"/>
  <c r="C468" i="63"/>
  <c r="I467" i="63"/>
  <c r="C467" i="63"/>
  <c r="I466" i="63"/>
  <c r="C466" i="63"/>
  <c r="I465" i="63"/>
  <c r="C465" i="63"/>
  <c r="I464" i="63"/>
  <c r="C464" i="63"/>
  <c r="I463" i="63"/>
  <c r="C463" i="63"/>
  <c r="I462" i="63"/>
  <c r="C462" i="63"/>
  <c r="I461" i="63"/>
  <c r="C461" i="63"/>
  <c r="I460" i="63"/>
  <c r="C460" i="63"/>
  <c r="I458" i="63"/>
  <c r="C458" i="63"/>
  <c r="I457" i="63"/>
  <c r="C457" i="63"/>
  <c r="I456" i="63"/>
  <c r="C456" i="63"/>
  <c r="I455" i="63"/>
  <c r="C455" i="63"/>
  <c r="I454" i="63"/>
  <c r="C454" i="63"/>
  <c r="I453" i="63"/>
  <c r="C453" i="63"/>
  <c r="I452" i="63"/>
  <c r="C452" i="63"/>
  <c r="I451" i="63"/>
  <c r="C451" i="63"/>
  <c r="I450" i="63"/>
  <c r="C450" i="63"/>
  <c r="I449" i="63"/>
  <c r="C449" i="63"/>
  <c r="I448" i="63"/>
  <c r="C448" i="63"/>
  <c r="I446" i="63"/>
  <c r="C446" i="63"/>
  <c r="I445" i="63"/>
  <c r="C445" i="63"/>
  <c r="I444" i="63"/>
  <c r="C444" i="63"/>
  <c r="I443" i="63"/>
  <c r="C443" i="63"/>
  <c r="I442" i="63"/>
  <c r="C442" i="63"/>
  <c r="I441" i="63"/>
  <c r="C441" i="63"/>
  <c r="I440" i="63"/>
  <c r="C440" i="63"/>
  <c r="I439" i="63"/>
  <c r="C439" i="63"/>
  <c r="I438" i="63"/>
  <c r="C438" i="63"/>
  <c r="I437" i="63"/>
  <c r="C437" i="63"/>
  <c r="I436" i="63"/>
  <c r="C436" i="63"/>
  <c r="I434" i="63"/>
  <c r="C434" i="63"/>
  <c r="I433" i="63"/>
  <c r="C433" i="63"/>
  <c r="I432" i="63"/>
  <c r="C432" i="63"/>
  <c r="I431" i="63"/>
  <c r="C431" i="63"/>
  <c r="I430" i="63"/>
  <c r="C430" i="63"/>
  <c r="I429" i="63"/>
  <c r="C429" i="63"/>
  <c r="I428" i="63"/>
  <c r="C428" i="63"/>
  <c r="I427" i="63"/>
  <c r="C427" i="63"/>
  <c r="I426" i="63"/>
  <c r="C426" i="63"/>
  <c r="I425" i="63"/>
  <c r="C425" i="63"/>
  <c r="I424" i="63"/>
  <c r="C424" i="63"/>
  <c r="I422" i="63"/>
  <c r="C422" i="63"/>
  <c r="I421" i="63"/>
  <c r="C421" i="63"/>
  <c r="I420" i="63"/>
  <c r="C420" i="63"/>
  <c r="I419" i="63"/>
  <c r="C419" i="63"/>
  <c r="I418" i="63"/>
  <c r="C418" i="63"/>
  <c r="I417" i="63"/>
  <c r="C417" i="63"/>
  <c r="I416" i="63"/>
  <c r="C416" i="63"/>
  <c r="I415" i="63"/>
  <c r="C415" i="63"/>
  <c r="I414" i="63"/>
  <c r="C414" i="63"/>
  <c r="I413" i="63"/>
  <c r="C413" i="63"/>
  <c r="I411" i="63"/>
  <c r="C411" i="63"/>
  <c r="I410" i="63"/>
  <c r="C410" i="63"/>
  <c r="I409" i="63"/>
  <c r="C409" i="63"/>
  <c r="I408" i="63"/>
  <c r="C408" i="63"/>
  <c r="I407" i="63"/>
  <c r="C407" i="63"/>
  <c r="I406" i="63"/>
  <c r="C406" i="63"/>
  <c r="I405" i="63"/>
  <c r="C405" i="63"/>
  <c r="I404" i="63"/>
  <c r="C404" i="63"/>
  <c r="I403" i="63"/>
  <c r="C403" i="63"/>
  <c r="I402" i="63"/>
  <c r="C402" i="63"/>
  <c r="I401" i="63"/>
  <c r="C401" i="63"/>
  <c r="I400" i="63"/>
  <c r="C400" i="63"/>
  <c r="I399" i="63"/>
  <c r="C399" i="63"/>
  <c r="I398" i="63"/>
  <c r="C398" i="63"/>
  <c r="I396" i="63"/>
  <c r="C396" i="63"/>
  <c r="I395" i="63"/>
  <c r="C395" i="63"/>
  <c r="I394" i="63"/>
  <c r="C394" i="63"/>
  <c r="I393" i="63"/>
  <c r="C393" i="63"/>
  <c r="I392" i="63"/>
  <c r="C392" i="63"/>
  <c r="I391" i="63"/>
  <c r="C391" i="63"/>
  <c r="I390" i="63"/>
  <c r="C390" i="63"/>
  <c r="I389" i="63"/>
  <c r="C389" i="63"/>
  <c r="I388" i="63"/>
  <c r="C388" i="63"/>
  <c r="I387" i="63"/>
  <c r="C387" i="63"/>
  <c r="I385" i="63"/>
  <c r="C385" i="63"/>
  <c r="I384" i="63"/>
  <c r="C384" i="63"/>
  <c r="I383" i="63"/>
  <c r="C383" i="63"/>
  <c r="I382" i="63"/>
  <c r="C382" i="63"/>
  <c r="I381" i="63"/>
  <c r="C381" i="63"/>
  <c r="I380" i="63"/>
  <c r="C380" i="63"/>
  <c r="I379" i="63"/>
  <c r="C379" i="63"/>
  <c r="I378" i="63"/>
  <c r="C378" i="63"/>
  <c r="I377" i="63"/>
  <c r="C377" i="63"/>
  <c r="I376" i="63"/>
  <c r="C376" i="63"/>
  <c r="I375" i="63"/>
  <c r="C375" i="63"/>
  <c r="I374" i="63"/>
  <c r="C374" i="63"/>
  <c r="I373" i="63"/>
  <c r="C373" i="63"/>
  <c r="I372" i="63"/>
  <c r="C372" i="63"/>
  <c r="I370" i="63"/>
  <c r="C370" i="63"/>
  <c r="I369" i="63"/>
  <c r="C369" i="63"/>
  <c r="I368" i="63"/>
  <c r="C368" i="63"/>
  <c r="I367" i="63"/>
  <c r="C367" i="63"/>
  <c r="I366" i="63"/>
  <c r="C366" i="63"/>
  <c r="I365" i="63"/>
  <c r="C365" i="63"/>
  <c r="I364" i="63"/>
  <c r="C364" i="63"/>
  <c r="I363" i="63"/>
  <c r="C363" i="63"/>
  <c r="I362" i="63"/>
  <c r="C362" i="63"/>
  <c r="I361" i="63"/>
  <c r="C361" i="63"/>
  <c r="I360" i="63"/>
  <c r="C360" i="63"/>
  <c r="I358" i="63"/>
  <c r="C358" i="63"/>
  <c r="I357" i="63"/>
  <c r="C357" i="63"/>
  <c r="I356" i="63"/>
  <c r="C356" i="63"/>
  <c r="I355" i="63"/>
  <c r="C355" i="63"/>
  <c r="I354" i="63"/>
  <c r="C354" i="63"/>
  <c r="I353" i="63"/>
  <c r="C353" i="63"/>
  <c r="I352" i="63"/>
  <c r="C352" i="63"/>
  <c r="I351" i="63"/>
  <c r="C351" i="63"/>
  <c r="I350" i="63"/>
  <c r="C350" i="63"/>
  <c r="I349" i="63"/>
  <c r="C349" i="63"/>
  <c r="I348" i="63"/>
  <c r="C348" i="63"/>
  <c r="I346" i="63"/>
  <c r="C346" i="63"/>
  <c r="I344" i="63"/>
  <c r="C344" i="63"/>
  <c r="I342" i="63"/>
  <c r="C342" i="63"/>
  <c r="I341" i="63"/>
  <c r="C341" i="63"/>
  <c r="B340" i="63"/>
  <c r="C340" i="63" s="1"/>
  <c r="I337" i="63"/>
  <c r="C337" i="63"/>
  <c r="B337" i="63"/>
  <c r="I336" i="63"/>
  <c r="C336" i="63"/>
  <c r="B336" i="63"/>
  <c r="I335" i="63"/>
  <c r="C335" i="63"/>
  <c r="B335" i="63"/>
  <c r="I334" i="63"/>
  <c r="C334" i="63"/>
  <c r="B334" i="63"/>
  <c r="I333" i="63"/>
  <c r="C333" i="63"/>
  <c r="B333" i="63"/>
  <c r="I332" i="63"/>
  <c r="B332" i="63"/>
  <c r="I331" i="63"/>
  <c r="B331" i="63"/>
  <c r="I330" i="63"/>
  <c r="B330" i="63"/>
  <c r="I329" i="63"/>
  <c r="B329" i="63"/>
  <c r="I328" i="63"/>
  <c r="B328" i="63"/>
  <c r="I327" i="63"/>
  <c r="B327" i="63"/>
  <c r="I326" i="63"/>
  <c r="B326" i="63"/>
  <c r="I325" i="63"/>
  <c r="B325" i="63"/>
  <c r="I324" i="63"/>
  <c r="C324" i="63"/>
  <c r="B324" i="63"/>
  <c r="I323" i="63"/>
  <c r="B323" i="63"/>
  <c r="I322" i="63"/>
  <c r="B322" i="63"/>
  <c r="I321" i="63"/>
  <c r="B321" i="63"/>
  <c r="I320" i="63"/>
  <c r="C320" i="63"/>
  <c r="B320" i="63"/>
  <c r="I319" i="63"/>
  <c r="B319" i="63"/>
  <c r="I318" i="63"/>
  <c r="B318" i="63"/>
  <c r="I317" i="63"/>
  <c r="B317" i="63"/>
  <c r="I316" i="63"/>
  <c r="B316" i="63"/>
  <c r="I315" i="63"/>
  <c r="C315" i="63"/>
  <c r="B315" i="63"/>
  <c r="I314" i="63"/>
  <c r="B314" i="63"/>
  <c r="I313" i="63"/>
  <c r="B313" i="63"/>
  <c r="I312" i="63"/>
  <c r="B312" i="63"/>
  <c r="I311" i="63"/>
  <c r="B311" i="63"/>
  <c r="I310" i="63"/>
  <c r="B310" i="63"/>
  <c r="I309" i="63"/>
  <c r="B309" i="63"/>
  <c r="I308" i="63"/>
  <c r="B308" i="63"/>
  <c r="J306" i="63"/>
  <c r="J305" i="63"/>
  <c r="A305" i="63" s="1"/>
  <c r="J304" i="63"/>
  <c r="A304" i="63" s="1"/>
  <c r="J303" i="63"/>
  <c r="A303" i="63" s="1"/>
  <c r="J302" i="63"/>
  <c r="B302" i="63" s="1"/>
  <c r="J301" i="63"/>
  <c r="J300" i="63"/>
  <c r="A300" i="63" s="1"/>
  <c r="J299" i="63"/>
  <c r="J298" i="63"/>
  <c r="J297" i="63"/>
  <c r="J296" i="63"/>
  <c r="A296" i="63" s="1"/>
  <c r="J295" i="63"/>
  <c r="A295" i="63" s="1"/>
  <c r="J294" i="63"/>
  <c r="J293" i="63"/>
  <c r="B293" i="63" s="1"/>
  <c r="J292" i="63"/>
  <c r="A292" i="63" s="1"/>
  <c r="J291" i="63"/>
  <c r="A291" i="63" s="1"/>
  <c r="J290" i="63"/>
  <c r="J289" i="63"/>
  <c r="B289" i="63" s="1"/>
  <c r="I285" i="63"/>
  <c r="I282" i="63"/>
  <c r="I281" i="63"/>
  <c r="I279" i="63"/>
  <c r="J275" i="63"/>
  <c r="B275" i="63" s="1"/>
  <c r="J274" i="63"/>
  <c r="B274" i="63" s="1"/>
  <c r="J273" i="63"/>
  <c r="B273" i="63" s="1"/>
  <c r="J272" i="63"/>
  <c r="B272" i="63" s="1"/>
  <c r="J271" i="63"/>
  <c r="B271" i="63" s="1"/>
  <c r="J270" i="63"/>
  <c r="B270" i="63" s="1"/>
  <c r="J269" i="63"/>
  <c r="B269" i="63" s="1"/>
  <c r="J268" i="63"/>
  <c r="B268" i="63" s="1"/>
  <c r="J267" i="63"/>
  <c r="B267" i="63" s="1"/>
  <c r="J266" i="63"/>
  <c r="B266" i="63" s="1"/>
  <c r="J254" i="63"/>
  <c r="B254" i="63" s="1"/>
  <c r="J253" i="63"/>
  <c r="B253" i="63" s="1"/>
  <c r="J252" i="63"/>
  <c r="B252" i="63" s="1"/>
  <c r="J251" i="63"/>
  <c r="B251" i="63" s="1"/>
  <c r="J250" i="63"/>
  <c r="B250" i="63" s="1"/>
  <c r="J249" i="63"/>
  <c r="B249" i="63" s="1"/>
  <c r="J248" i="63"/>
  <c r="B248" i="63" s="1"/>
  <c r="J247" i="63"/>
  <c r="B247" i="63" s="1"/>
  <c r="J246" i="63"/>
  <c r="B246" i="63" s="1"/>
  <c r="I242" i="63"/>
  <c r="I241" i="63"/>
  <c r="I240" i="63"/>
  <c r="I237" i="63"/>
  <c r="I236" i="63"/>
  <c r="I232" i="63"/>
  <c r="B232" i="63"/>
  <c r="J224" i="63"/>
  <c r="B224" i="63" s="1"/>
  <c r="J223" i="63"/>
  <c r="B223" i="63" s="1"/>
  <c r="J222" i="63"/>
  <c r="B222" i="63" s="1"/>
  <c r="J221" i="63"/>
  <c r="B221" i="63" s="1"/>
  <c r="J220" i="63"/>
  <c r="B220" i="63" s="1"/>
  <c r="J219" i="63"/>
  <c r="B219" i="63" s="1"/>
  <c r="J218" i="63"/>
  <c r="B218" i="63" s="1"/>
  <c r="J217" i="63"/>
  <c r="B217" i="63" s="1"/>
  <c r="J216" i="63"/>
  <c r="B216" i="63" s="1"/>
  <c r="J215" i="63"/>
  <c r="B215" i="63" s="1"/>
  <c r="J214" i="63"/>
  <c r="B214" i="63" s="1"/>
  <c r="J213" i="63"/>
  <c r="B213" i="63" s="1"/>
  <c r="J212" i="63"/>
  <c r="B212" i="63" s="1"/>
  <c r="J211" i="63"/>
  <c r="B211" i="63" s="1"/>
  <c r="J210" i="63"/>
  <c r="B210" i="63" s="1"/>
  <c r="J209" i="63"/>
  <c r="B209" i="63" s="1"/>
  <c r="I205" i="63"/>
  <c r="I204" i="63"/>
  <c r="I203" i="63"/>
  <c r="I201" i="63"/>
  <c r="I200" i="63"/>
  <c r="I199" i="63"/>
  <c r="I198" i="63"/>
  <c r="I197" i="63"/>
  <c r="I196" i="63"/>
  <c r="I194" i="63"/>
  <c r="I193" i="63"/>
  <c r="I192" i="63"/>
  <c r="I191" i="63"/>
  <c r="I190" i="63"/>
  <c r="I189" i="63"/>
  <c r="I187" i="63"/>
  <c r="I186" i="63"/>
  <c r="I185" i="63"/>
  <c r="I184" i="63"/>
  <c r="I183" i="63"/>
  <c r="I182" i="63"/>
  <c r="B178" i="63"/>
  <c r="B177" i="63"/>
  <c r="B176" i="63"/>
  <c r="B175" i="63"/>
  <c r="I171" i="63"/>
  <c r="I170" i="63"/>
  <c r="I165" i="63"/>
  <c r="I166" i="63" s="1"/>
  <c r="I160" i="63"/>
  <c r="I157" i="63"/>
  <c r="I156" i="63"/>
  <c r="K156" i="63" s="1"/>
  <c r="A156" i="63"/>
  <c r="I155" i="63"/>
  <c r="I154" i="63"/>
  <c r="I153" i="63"/>
  <c r="K153" i="63" s="1"/>
  <c r="A153" i="63"/>
  <c r="J149" i="63"/>
  <c r="A149" i="63" s="1"/>
  <c r="I149" i="63"/>
  <c r="J148" i="63"/>
  <c r="K148" i="63" s="1"/>
  <c r="I148" i="63"/>
  <c r="I145" i="63"/>
  <c r="K145" i="63" s="1"/>
  <c r="A145" i="63"/>
  <c r="I144" i="63"/>
  <c r="K144" i="63" s="1"/>
  <c r="A144" i="63"/>
  <c r="I143" i="63"/>
  <c r="I142" i="63"/>
  <c r="K142" i="63" s="1"/>
  <c r="A142" i="63"/>
  <c r="I141" i="63"/>
  <c r="I140" i="63"/>
  <c r="K140" i="63" s="1"/>
  <c r="A140" i="63"/>
  <c r="I139" i="63"/>
  <c r="I138" i="63"/>
  <c r="I137" i="63"/>
  <c r="K127" i="63"/>
  <c r="A127" i="63"/>
  <c r="K126" i="63"/>
  <c r="A126" i="63"/>
  <c r="K125" i="63"/>
  <c r="A125" i="63"/>
  <c r="K124" i="63"/>
  <c r="A124" i="63"/>
  <c r="K123" i="63"/>
  <c r="A123" i="63"/>
  <c r="K122" i="63"/>
  <c r="A122" i="63"/>
  <c r="K121" i="63"/>
  <c r="A121" i="63"/>
  <c r="K120" i="63"/>
  <c r="A120" i="63"/>
  <c r="I119" i="63"/>
  <c r="K119" i="63" s="1"/>
  <c r="A119" i="63"/>
  <c r="I118" i="63"/>
  <c r="I117" i="63"/>
  <c r="I116" i="63"/>
  <c r="I115" i="63"/>
  <c r="I114" i="63"/>
  <c r="K107" i="63"/>
  <c r="A107" i="63"/>
  <c r="K106" i="63"/>
  <c r="A106" i="63"/>
  <c r="K105" i="63"/>
  <c r="A105" i="63"/>
  <c r="K104" i="63"/>
  <c r="A104" i="63"/>
  <c r="K103" i="63"/>
  <c r="A103" i="63"/>
  <c r="K102" i="63"/>
  <c r="A102" i="63"/>
  <c r="K101" i="63"/>
  <c r="A101" i="63"/>
  <c r="K100" i="63"/>
  <c r="A100" i="63"/>
  <c r="K99" i="63"/>
  <c r="A99" i="63"/>
  <c r="K98" i="63"/>
  <c r="A98" i="63"/>
  <c r="K97" i="63"/>
  <c r="A97" i="63"/>
  <c r="I95" i="63"/>
  <c r="I94" i="63"/>
  <c r="K94" i="63" s="1"/>
  <c r="A94" i="63"/>
  <c r="K84" i="63"/>
  <c r="A84" i="63"/>
  <c r="J83" i="63"/>
  <c r="J82" i="63"/>
  <c r="K82" i="63" s="1"/>
  <c r="J81" i="63"/>
  <c r="K81" i="63" s="1"/>
  <c r="K80" i="63"/>
  <c r="A80" i="63"/>
  <c r="I72" i="63"/>
  <c r="I71" i="63"/>
  <c r="J70" i="63"/>
  <c r="I70" i="63"/>
  <c r="K70" i="63" s="1"/>
  <c r="A70" i="63"/>
  <c r="J69" i="63"/>
  <c r="A69" i="63" s="1"/>
  <c r="I69" i="63"/>
  <c r="J68" i="63"/>
  <c r="I68" i="63"/>
  <c r="K68" i="63" s="1"/>
  <c r="A68" i="63"/>
  <c r="J67" i="63"/>
  <c r="I67" i="63"/>
  <c r="K67" i="63" s="1"/>
  <c r="A67" i="63"/>
  <c r="I66" i="63"/>
  <c r="J65" i="63"/>
  <c r="I65" i="63"/>
  <c r="K65" i="63" s="1"/>
  <c r="A65" i="63"/>
  <c r="J64" i="63"/>
  <c r="A64" i="63" s="1"/>
  <c r="I64" i="63"/>
  <c r="I63" i="63"/>
  <c r="J62" i="63"/>
  <c r="A62" i="63" s="1"/>
  <c r="I62" i="63"/>
  <c r="I61" i="63"/>
  <c r="I58" i="63"/>
  <c r="K58" i="63" s="1"/>
  <c r="A58" i="63"/>
  <c r="I57" i="63"/>
  <c r="K57" i="63" s="1"/>
  <c r="A57" i="63"/>
  <c r="I56" i="63"/>
  <c r="K56" i="63" s="1"/>
  <c r="A56" i="63"/>
  <c r="I55" i="63"/>
  <c r="K55" i="63" s="1"/>
  <c r="A55" i="63"/>
  <c r="I54" i="63"/>
  <c r="K54" i="63" s="1"/>
  <c r="A54" i="63"/>
  <c r="I53" i="63"/>
  <c r="K53" i="63" s="1"/>
  <c r="A53" i="63"/>
  <c r="I52" i="63"/>
  <c r="K52" i="63" s="1"/>
  <c r="A52" i="63"/>
  <c r="I51" i="63"/>
  <c r="I50" i="63"/>
  <c r="K50" i="63" s="1"/>
  <c r="A50" i="63"/>
  <c r="I49" i="63"/>
  <c r="K49" i="63" s="1"/>
  <c r="A49" i="63"/>
  <c r="I48" i="63"/>
  <c r="K48" i="63" s="1"/>
  <c r="A48" i="63"/>
  <c r="I47" i="63"/>
  <c r="I46" i="63"/>
  <c r="K46" i="63" s="1"/>
  <c r="A46" i="63"/>
  <c r="I43" i="63"/>
  <c r="K43" i="63" s="1"/>
  <c r="A43" i="63"/>
  <c r="I42" i="63"/>
  <c r="K42" i="63" s="1"/>
  <c r="A42" i="63"/>
  <c r="I41" i="63"/>
  <c r="K41" i="63" s="1"/>
  <c r="A41" i="63"/>
  <c r="I40" i="63"/>
  <c r="K40" i="63" s="1"/>
  <c r="A40" i="63"/>
  <c r="I39" i="63"/>
  <c r="K39" i="63" s="1"/>
  <c r="A39" i="63"/>
  <c r="I38" i="63"/>
  <c r="K38" i="63" s="1"/>
  <c r="A38" i="63"/>
  <c r="J37" i="63"/>
  <c r="A37" i="63" s="1"/>
  <c r="I37" i="63"/>
  <c r="J36" i="63"/>
  <c r="A36" i="63" s="1"/>
  <c r="I36" i="63"/>
  <c r="J35" i="63"/>
  <c r="A35" i="63" s="1"/>
  <c r="I35" i="63"/>
  <c r="I34" i="63"/>
  <c r="B34" i="63" s="1"/>
  <c r="I33" i="63"/>
  <c r="B33" i="63" s="1"/>
  <c r="I32" i="63"/>
  <c r="B32" i="63" s="1"/>
  <c r="I31" i="63"/>
  <c r="B31" i="63" s="1"/>
  <c r="I29" i="63"/>
  <c r="A29" i="63" s="1"/>
  <c r="I27" i="63"/>
  <c r="I25" i="63"/>
  <c r="I21" i="63"/>
  <c r="B21" i="63" s="1"/>
  <c r="I19" i="63"/>
  <c r="I20" i="63" s="1"/>
  <c r="B20" i="63" s="1"/>
  <c r="B19" i="63"/>
  <c r="B12" i="63"/>
  <c r="D11" i="63"/>
  <c r="D10" i="63"/>
  <c r="D9" i="63"/>
  <c r="E8" i="63"/>
  <c r="E7" i="63"/>
  <c r="E6" i="63"/>
  <c r="D5" i="63"/>
  <c r="D4" i="63"/>
  <c r="D3" i="63"/>
  <c r="G1" i="63"/>
  <c r="M668" i="62"/>
  <c r="A668" i="62" s="1"/>
  <c r="M667" i="62"/>
  <c r="A667" i="62" s="1"/>
  <c r="M666" i="62"/>
  <c r="A666" i="62" s="1"/>
  <c r="M665" i="62"/>
  <c r="M664" i="62"/>
  <c r="A664" i="62" s="1"/>
  <c r="M663" i="62"/>
  <c r="M662" i="62"/>
  <c r="B662" i="62" s="1"/>
  <c r="M661" i="62"/>
  <c r="A661" i="62" s="1"/>
  <c r="M660" i="62"/>
  <c r="A660" i="62" s="1"/>
  <c r="M659" i="62"/>
  <c r="A659" i="62" s="1"/>
  <c r="M658" i="62"/>
  <c r="A658" i="62" s="1"/>
  <c r="B656" i="62"/>
  <c r="B655" i="62"/>
  <c r="I594" i="62"/>
  <c r="I586" i="62"/>
  <c r="C586" i="62"/>
  <c r="I585" i="62"/>
  <c r="C585" i="62"/>
  <c r="I584" i="62"/>
  <c r="C584" i="62"/>
  <c r="I583" i="62"/>
  <c r="C583" i="62"/>
  <c r="I582" i="62"/>
  <c r="C582" i="62"/>
  <c r="I581" i="62"/>
  <c r="C581" i="62"/>
  <c r="I580" i="62"/>
  <c r="C580" i="62"/>
  <c r="I579" i="62"/>
  <c r="C579" i="62"/>
  <c r="I578" i="62"/>
  <c r="C578" i="62"/>
  <c r="I577" i="62"/>
  <c r="C577" i="62"/>
  <c r="I576" i="62"/>
  <c r="C576" i="62"/>
  <c r="I575" i="62"/>
  <c r="C575" i="62"/>
  <c r="I574" i="62"/>
  <c r="C574" i="62"/>
  <c r="I573" i="62"/>
  <c r="C573" i="62"/>
  <c r="I571" i="62"/>
  <c r="C571" i="62"/>
  <c r="I570" i="62"/>
  <c r="C570" i="62"/>
  <c r="I569" i="62"/>
  <c r="C569" i="62"/>
  <c r="I568" i="62"/>
  <c r="C568" i="62"/>
  <c r="I567" i="62"/>
  <c r="C567" i="62"/>
  <c r="I566" i="62"/>
  <c r="C566" i="62"/>
  <c r="I565" i="62"/>
  <c r="C565" i="62"/>
  <c r="I564" i="62"/>
  <c r="C564" i="62"/>
  <c r="I563" i="62"/>
  <c r="C563" i="62"/>
  <c r="I562" i="62"/>
  <c r="C562" i="62"/>
  <c r="I561" i="62"/>
  <c r="C561" i="62"/>
  <c r="I560" i="62"/>
  <c r="C560" i="62"/>
  <c r="I559" i="62"/>
  <c r="C559" i="62"/>
  <c r="I558" i="62"/>
  <c r="C558" i="62"/>
  <c r="I556" i="62"/>
  <c r="C556" i="62"/>
  <c r="I555" i="62"/>
  <c r="C555" i="62"/>
  <c r="I554" i="62"/>
  <c r="C554" i="62"/>
  <c r="I553" i="62"/>
  <c r="C553" i="62"/>
  <c r="I552" i="62"/>
  <c r="C552" i="62"/>
  <c r="I551" i="62"/>
  <c r="C551" i="62"/>
  <c r="I550" i="62"/>
  <c r="C550" i="62"/>
  <c r="I549" i="62"/>
  <c r="C549" i="62"/>
  <c r="I548" i="62"/>
  <c r="C548" i="62"/>
  <c r="I547" i="62"/>
  <c r="C547" i="62"/>
  <c r="I546" i="62"/>
  <c r="C546" i="62"/>
  <c r="I545" i="62"/>
  <c r="C545" i="62"/>
  <c r="I544" i="62"/>
  <c r="C544" i="62"/>
  <c r="I543" i="62"/>
  <c r="C543" i="62"/>
  <c r="I541" i="62"/>
  <c r="C541" i="62"/>
  <c r="I540" i="62"/>
  <c r="C540" i="62"/>
  <c r="I539" i="62"/>
  <c r="C539" i="62"/>
  <c r="I538" i="62"/>
  <c r="C538" i="62"/>
  <c r="I537" i="62"/>
  <c r="C537" i="62"/>
  <c r="I536" i="62"/>
  <c r="C536" i="62"/>
  <c r="I535" i="62"/>
  <c r="C535" i="62"/>
  <c r="I534" i="62"/>
  <c r="C534" i="62"/>
  <c r="I533" i="62"/>
  <c r="C533" i="62"/>
  <c r="I532" i="62"/>
  <c r="C532" i="62"/>
  <c r="I531" i="62"/>
  <c r="C531" i="62"/>
  <c r="I530" i="62"/>
  <c r="C530" i="62"/>
  <c r="I529" i="62"/>
  <c r="C529" i="62"/>
  <c r="I528" i="62"/>
  <c r="C528" i="62"/>
  <c r="I526" i="62"/>
  <c r="C526" i="62"/>
  <c r="I525" i="62"/>
  <c r="C525" i="62"/>
  <c r="I524" i="62"/>
  <c r="C524" i="62"/>
  <c r="I523" i="62"/>
  <c r="C523" i="62"/>
  <c r="I522" i="62"/>
  <c r="C522" i="62"/>
  <c r="I521" i="62"/>
  <c r="C521" i="62"/>
  <c r="I520" i="62"/>
  <c r="C520" i="62"/>
  <c r="I519" i="62"/>
  <c r="C519" i="62"/>
  <c r="I518" i="62"/>
  <c r="C518" i="62"/>
  <c r="I517" i="62"/>
  <c r="C517" i="62"/>
  <c r="I516" i="62"/>
  <c r="C516" i="62"/>
  <c r="I515" i="62"/>
  <c r="C515" i="62"/>
  <c r="I514" i="62"/>
  <c r="C514" i="62"/>
  <c r="I513" i="62"/>
  <c r="C513" i="62"/>
  <c r="I511" i="62"/>
  <c r="C511" i="62"/>
  <c r="I510" i="62"/>
  <c r="C510" i="62"/>
  <c r="I509" i="62"/>
  <c r="C509" i="62"/>
  <c r="I508" i="62"/>
  <c r="C508" i="62"/>
  <c r="I507" i="62"/>
  <c r="C507" i="62"/>
  <c r="I506" i="62"/>
  <c r="C506" i="62"/>
  <c r="I505" i="62"/>
  <c r="C505" i="62"/>
  <c r="I504" i="62"/>
  <c r="C504" i="62"/>
  <c r="I503" i="62"/>
  <c r="C503" i="62"/>
  <c r="I502" i="62"/>
  <c r="C502" i="62"/>
  <c r="I501" i="62"/>
  <c r="C501" i="62"/>
  <c r="I500" i="62"/>
  <c r="C500" i="62"/>
  <c r="I499" i="62"/>
  <c r="C499" i="62"/>
  <c r="I498" i="62"/>
  <c r="C498" i="62"/>
  <c r="I496" i="62"/>
  <c r="C496" i="62"/>
  <c r="I495" i="62"/>
  <c r="C495" i="62"/>
  <c r="I494" i="62"/>
  <c r="C494" i="62"/>
  <c r="I493" i="62"/>
  <c r="C493" i="62"/>
  <c r="I492" i="62"/>
  <c r="C492" i="62"/>
  <c r="I491" i="62"/>
  <c r="C491" i="62"/>
  <c r="I490" i="62"/>
  <c r="C490" i="62"/>
  <c r="I489" i="62"/>
  <c r="C489" i="62"/>
  <c r="I488" i="62"/>
  <c r="C488" i="62"/>
  <c r="I487" i="62"/>
  <c r="C487" i="62"/>
  <c r="I486" i="62"/>
  <c r="C486" i="62"/>
  <c r="I484" i="62"/>
  <c r="C484" i="62"/>
  <c r="I483" i="62"/>
  <c r="C483" i="62"/>
  <c r="I482" i="62"/>
  <c r="C482" i="62"/>
  <c r="I481" i="62"/>
  <c r="C481" i="62"/>
  <c r="I480" i="62"/>
  <c r="C480" i="62"/>
  <c r="I479" i="62"/>
  <c r="C479" i="62"/>
  <c r="I478" i="62"/>
  <c r="C478" i="62"/>
  <c r="I477" i="62"/>
  <c r="C477" i="62"/>
  <c r="I476" i="62"/>
  <c r="C476" i="62"/>
  <c r="I475" i="62"/>
  <c r="C475" i="62"/>
  <c r="I474" i="62"/>
  <c r="C474" i="62"/>
  <c r="I473" i="62"/>
  <c r="C473" i="62"/>
  <c r="I472" i="62"/>
  <c r="C472" i="62"/>
  <c r="I471" i="62"/>
  <c r="C471" i="62"/>
  <c r="I469" i="62"/>
  <c r="C469" i="62"/>
  <c r="I468" i="62"/>
  <c r="C468" i="62"/>
  <c r="I467" i="62"/>
  <c r="C467" i="62"/>
  <c r="I466" i="62"/>
  <c r="C466" i="62"/>
  <c r="I465" i="62"/>
  <c r="C465" i="62"/>
  <c r="I464" i="62"/>
  <c r="C464" i="62"/>
  <c r="I463" i="62"/>
  <c r="C463" i="62"/>
  <c r="I462" i="62"/>
  <c r="C462" i="62"/>
  <c r="I461" i="62"/>
  <c r="C461" i="62"/>
  <c r="I460" i="62"/>
  <c r="C460" i="62"/>
  <c r="I458" i="62"/>
  <c r="C458" i="62"/>
  <c r="I457" i="62"/>
  <c r="C457" i="62"/>
  <c r="I456" i="62"/>
  <c r="C456" i="62"/>
  <c r="I455" i="62"/>
  <c r="C455" i="62"/>
  <c r="I454" i="62"/>
  <c r="C454" i="62"/>
  <c r="I453" i="62"/>
  <c r="C453" i="62"/>
  <c r="I452" i="62"/>
  <c r="C452" i="62"/>
  <c r="I451" i="62"/>
  <c r="C451" i="62"/>
  <c r="I450" i="62"/>
  <c r="C450" i="62"/>
  <c r="I449" i="62"/>
  <c r="C449" i="62"/>
  <c r="I448" i="62"/>
  <c r="C448" i="62"/>
  <c r="I446" i="62"/>
  <c r="C446" i="62"/>
  <c r="I445" i="62"/>
  <c r="C445" i="62"/>
  <c r="I444" i="62"/>
  <c r="C444" i="62"/>
  <c r="I443" i="62"/>
  <c r="C443" i="62"/>
  <c r="I442" i="62"/>
  <c r="C442" i="62"/>
  <c r="I441" i="62"/>
  <c r="C441" i="62"/>
  <c r="I440" i="62"/>
  <c r="C440" i="62"/>
  <c r="I439" i="62"/>
  <c r="C439" i="62"/>
  <c r="I438" i="62"/>
  <c r="C438" i="62"/>
  <c r="I437" i="62"/>
  <c r="C437" i="62"/>
  <c r="I436" i="62"/>
  <c r="C436" i="62"/>
  <c r="I434" i="62"/>
  <c r="C434" i="62"/>
  <c r="I433" i="62"/>
  <c r="C433" i="62"/>
  <c r="I432" i="62"/>
  <c r="C432" i="62"/>
  <c r="I431" i="62"/>
  <c r="C431" i="62"/>
  <c r="I430" i="62"/>
  <c r="C430" i="62"/>
  <c r="I429" i="62"/>
  <c r="C429" i="62"/>
  <c r="I428" i="62"/>
  <c r="C428" i="62"/>
  <c r="I427" i="62"/>
  <c r="C427" i="62"/>
  <c r="I426" i="62"/>
  <c r="C426" i="62"/>
  <c r="I425" i="62"/>
  <c r="C425" i="62"/>
  <c r="I424" i="62"/>
  <c r="C424" i="62"/>
  <c r="I422" i="62"/>
  <c r="C422" i="62"/>
  <c r="I421" i="62"/>
  <c r="C421" i="62"/>
  <c r="I420" i="62"/>
  <c r="C420" i="62"/>
  <c r="I419" i="62"/>
  <c r="C419" i="62"/>
  <c r="I418" i="62"/>
  <c r="C418" i="62"/>
  <c r="I417" i="62"/>
  <c r="C417" i="62"/>
  <c r="I416" i="62"/>
  <c r="C416" i="62"/>
  <c r="I415" i="62"/>
  <c r="C415" i="62"/>
  <c r="I414" i="62"/>
  <c r="C414" i="62"/>
  <c r="I413" i="62"/>
  <c r="C413" i="62"/>
  <c r="I411" i="62"/>
  <c r="C411" i="62"/>
  <c r="I410" i="62"/>
  <c r="C410" i="62"/>
  <c r="I409" i="62"/>
  <c r="C409" i="62"/>
  <c r="I408" i="62"/>
  <c r="C408" i="62"/>
  <c r="I407" i="62"/>
  <c r="C407" i="62"/>
  <c r="I406" i="62"/>
  <c r="C406" i="62"/>
  <c r="I405" i="62"/>
  <c r="C405" i="62"/>
  <c r="I404" i="62"/>
  <c r="C404" i="62"/>
  <c r="I403" i="62"/>
  <c r="C403" i="62"/>
  <c r="I402" i="62"/>
  <c r="C402" i="62"/>
  <c r="I401" i="62"/>
  <c r="C401" i="62"/>
  <c r="I400" i="62"/>
  <c r="C400" i="62"/>
  <c r="I399" i="62"/>
  <c r="C399" i="62"/>
  <c r="I398" i="62"/>
  <c r="C398" i="62"/>
  <c r="I396" i="62"/>
  <c r="C396" i="62"/>
  <c r="I395" i="62"/>
  <c r="C395" i="62"/>
  <c r="I394" i="62"/>
  <c r="C394" i="62"/>
  <c r="I393" i="62"/>
  <c r="C393" i="62"/>
  <c r="I392" i="62"/>
  <c r="C392" i="62"/>
  <c r="I391" i="62"/>
  <c r="C391" i="62"/>
  <c r="I390" i="62"/>
  <c r="C390" i="62"/>
  <c r="I389" i="62"/>
  <c r="C389" i="62"/>
  <c r="I388" i="62"/>
  <c r="C388" i="62"/>
  <c r="I387" i="62"/>
  <c r="C387" i="62"/>
  <c r="I385" i="62"/>
  <c r="C385" i="62"/>
  <c r="I384" i="62"/>
  <c r="C384" i="62"/>
  <c r="I383" i="62"/>
  <c r="C383" i="62"/>
  <c r="I382" i="62"/>
  <c r="C382" i="62"/>
  <c r="I381" i="62"/>
  <c r="C381" i="62"/>
  <c r="I380" i="62"/>
  <c r="C380" i="62"/>
  <c r="I379" i="62"/>
  <c r="C379" i="62"/>
  <c r="I378" i="62"/>
  <c r="C378" i="62"/>
  <c r="I377" i="62"/>
  <c r="C377" i="62"/>
  <c r="I376" i="62"/>
  <c r="C376" i="62"/>
  <c r="I375" i="62"/>
  <c r="C375" i="62"/>
  <c r="I374" i="62"/>
  <c r="C374" i="62"/>
  <c r="I373" i="62"/>
  <c r="C373" i="62"/>
  <c r="I372" i="62"/>
  <c r="C372" i="62"/>
  <c r="I370" i="62"/>
  <c r="C370" i="62"/>
  <c r="I369" i="62"/>
  <c r="C369" i="62"/>
  <c r="I368" i="62"/>
  <c r="C368" i="62"/>
  <c r="I367" i="62"/>
  <c r="C367" i="62"/>
  <c r="I366" i="62"/>
  <c r="C366" i="62"/>
  <c r="I365" i="62"/>
  <c r="C365" i="62"/>
  <c r="I364" i="62"/>
  <c r="C364" i="62"/>
  <c r="I363" i="62"/>
  <c r="C363" i="62"/>
  <c r="I362" i="62"/>
  <c r="C362" i="62"/>
  <c r="I361" i="62"/>
  <c r="C361" i="62"/>
  <c r="I360" i="62"/>
  <c r="C360" i="62"/>
  <c r="I358" i="62"/>
  <c r="C358" i="62"/>
  <c r="I357" i="62"/>
  <c r="C357" i="62"/>
  <c r="I356" i="62"/>
  <c r="C356" i="62"/>
  <c r="I355" i="62"/>
  <c r="C355" i="62"/>
  <c r="I354" i="62"/>
  <c r="C354" i="62"/>
  <c r="I353" i="62"/>
  <c r="C353" i="62"/>
  <c r="I352" i="62"/>
  <c r="C352" i="62"/>
  <c r="I351" i="62"/>
  <c r="C351" i="62"/>
  <c r="I350" i="62"/>
  <c r="C350" i="62"/>
  <c r="I349" i="62"/>
  <c r="C349" i="62"/>
  <c r="I348" i="62"/>
  <c r="C348" i="62"/>
  <c r="I346" i="62"/>
  <c r="C346" i="62"/>
  <c r="I344" i="62"/>
  <c r="C344" i="62"/>
  <c r="I342" i="62"/>
  <c r="C342" i="62"/>
  <c r="I341" i="62"/>
  <c r="C341" i="62"/>
  <c r="B340" i="62"/>
  <c r="I340" i="62" s="1"/>
  <c r="I337" i="62"/>
  <c r="C337" i="62"/>
  <c r="B337" i="62"/>
  <c r="I336" i="62"/>
  <c r="C336" i="62"/>
  <c r="B336" i="62"/>
  <c r="I335" i="62"/>
  <c r="C335" i="62"/>
  <c r="B335" i="62"/>
  <c r="I334" i="62"/>
  <c r="C334" i="62"/>
  <c r="B334" i="62"/>
  <c r="I333" i="62"/>
  <c r="C333" i="62"/>
  <c r="B333" i="62"/>
  <c r="I332" i="62"/>
  <c r="B332" i="62"/>
  <c r="I331" i="62"/>
  <c r="B331" i="62"/>
  <c r="I330" i="62"/>
  <c r="B330" i="62"/>
  <c r="I329" i="62"/>
  <c r="B329" i="62"/>
  <c r="I328" i="62"/>
  <c r="B328" i="62"/>
  <c r="I327" i="62"/>
  <c r="B327" i="62"/>
  <c r="I326" i="62"/>
  <c r="B326" i="62"/>
  <c r="I325" i="62"/>
  <c r="B325" i="62"/>
  <c r="I324" i="62"/>
  <c r="C324" i="62"/>
  <c r="B324" i="62"/>
  <c r="I323" i="62"/>
  <c r="B323" i="62"/>
  <c r="I322" i="62"/>
  <c r="B322" i="62"/>
  <c r="I321" i="62"/>
  <c r="B321" i="62"/>
  <c r="I320" i="62"/>
  <c r="C320" i="62"/>
  <c r="B320" i="62"/>
  <c r="I319" i="62"/>
  <c r="B319" i="62"/>
  <c r="I318" i="62"/>
  <c r="B318" i="62"/>
  <c r="I317" i="62"/>
  <c r="B317" i="62"/>
  <c r="I316" i="62"/>
  <c r="B316" i="62"/>
  <c r="I315" i="62"/>
  <c r="C315" i="62"/>
  <c r="B315" i="62"/>
  <c r="I314" i="62"/>
  <c r="B314" i="62"/>
  <c r="I313" i="62"/>
  <c r="B313" i="62"/>
  <c r="I312" i="62"/>
  <c r="B312" i="62"/>
  <c r="I311" i="62"/>
  <c r="B311" i="62"/>
  <c r="I310" i="62"/>
  <c r="B310" i="62"/>
  <c r="I309" i="62"/>
  <c r="B309" i="62"/>
  <c r="I308" i="62"/>
  <c r="B308" i="62"/>
  <c r="J306" i="62"/>
  <c r="J305" i="62"/>
  <c r="A305" i="62" s="1"/>
  <c r="J304" i="62"/>
  <c r="J303" i="62"/>
  <c r="J302" i="62"/>
  <c r="B302" i="62" s="1"/>
  <c r="J301" i="62"/>
  <c r="A301" i="62" s="1"/>
  <c r="J300" i="62"/>
  <c r="J299" i="62"/>
  <c r="J298" i="62"/>
  <c r="B298" i="62" s="1"/>
  <c r="J297" i="62"/>
  <c r="B297" i="62" s="1"/>
  <c r="J296" i="62"/>
  <c r="J295" i="62"/>
  <c r="A295" i="62" s="1"/>
  <c r="J294" i="62"/>
  <c r="J293" i="62"/>
  <c r="A293" i="62" s="1"/>
  <c r="J292" i="62"/>
  <c r="B292" i="62" s="1"/>
  <c r="J291" i="62"/>
  <c r="A291" i="62" s="1"/>
  <c r="J290" i="62"/>
  <c r="B290" i="62" s="1"/>
  <c r="J289" i="62"/>
  <c r="I285" i="62"/>
  <c r="I282" i="62"/>
  <c r="I281" i="62"/>
  <c r="I279" i="62"/>
  <c r="J275" i="62"/>
  <c r="B275" i="62" s="1"/>
  <c r="J274" i="62"/>
  <c r="B274" i="62" s="1"/>
  <c r="J273" i="62"/>
  <c r="B273" i="62" s="1"/>
  <c r="J272" i="62"/>
  <c r="B272" i="62" s="1"/>
  <c r="J271" i="62"/>
  <c r="B271" i="62" s="1"/>
  <c r="J270" i="62"/>
  <c r="B270" i="62" s="1"/>
  <c r="J269" i="62"/>
  <c r="B269" i="62" s="1"/>
  <c r="J268" i="62"/>
  <c r="B268" i="62" s="1"/>
  <c r="J267" i="62"/>
  <c r="B267" i="62" s="1"/>
  <c r="J266" i="62"/>
  <c r="B266" i="62" s="1"/>
  <c r="J254" i="62"/>
  <c r="B254" i="62" s="1"/>
  <c r="J253" i="62"/>
  <c r="B253" i="62" s="1"/>
  <c r="J252" i="62"/>
  <c r="B252" i="62" s="1"/>
  <c r="J251" i="62"/>
  <c r="B251" i="62" s="1"/>
  <c r="J250" i="62"/>
  <c r="B250" i="62" s="1"/>
  <c r="J249" i="62"/>
  <c r="B249" i="62" s="1"/>
  <c r="J248" i="62"/>
  <c r="B248" i="62" s="1"/>
  <c r="J247" i="62"/>
  <c r="B247" i="62" s="1"/>
  <c r="J246" i="62"/>
  <c r="B246" i="62" s="1"/>
  <c r="I242" i="62"/>
  <c r="I241" i="62"/>
  <c r="I240" i="62"/>
  <c r="I237" i="62"/>
  <c r="I236" i="62"/>
  <c r="I232" i="62"/>
  <c r="B232" i="62"/>
  <c r="J224" i="62"/>
  <c r="B224" i="62" s="1"/>
  <c r="J223" i="62"/>
  <c r="B223" i="62" s="1"/>
  <c r="J222" i="62"/>
  <c r="B222" i="62" s="1"/>
  <c r="J221" i="62"/>
  <c r="B221" i="62" s="1"/>
  <c r="J220" i="62"/>
  <c r="B220" i="62" s="1"/>
  <c r="J219" i="62"/>
  <c r="B219" i="62" s="1"/>
  <c r="J218" i="62"/>
  <c r="B218" i="62" s="1"/>
  <c r="J217" i="62"/>
  <c r="B217" i="62" s="1"/>
  <c r="J216" i="62"/>
  <c r="B216" i="62" s="1"/>
  <c r="J215" i="62"/>
  <c r="B215" i="62" s="1"/>
  <c r="J214" i="62"/>
  <c r="B214" i="62" s="1"/>
  <c r="J213" i="62"/>
  <c r="B213" i="62" s="1"/>
  <c r="J212" i="62"/>
  <c r="B212" i="62" s="1"/>
  <c r="J211" i="62"/>
  <c r="B211" i="62" s="1"/>
  <c r="J210" i="62"/>
  <c r="B210" i="62" s="1"/>
  <c r="J209" i="62"/>
  <c r="B209" i="62" s="1"/>
  <c r="I205" i="62"/>
  <c r="I204" i="62"/>
  <c r="I203" i="62"/>
  <c r="I201" i="62"/>
  <c r="I200" i="62"/>
  <c r="I199" i="62"/>
  <c r="I198" i="62"/>
  <c r="I197" i="62"/>
  <c r="I196" i="62"/>
  <c r="I194" i="62"/>
  <c r="I193" i="62"/>
  <c r="I192" i="62"/>
  <c r="I191" i="62"/>
  <c r="I190" i="62"/>
  <c r="I189" i="62"/>
  <c r="I187" i="62"/>
  <c r="I186" i="62"/>
  <c r="I185" i="62"/>
  <c r="I184" i="62"/>
  <c r="I183" i="62"/>
  <c r="I182" i="62"/>
  <c r="B178" i="62"/>
  <c r="B177" i="62"/>
  <c r="B176" i="62"/>
  <c r="B175" i="62"/>
  <c r="I171" i="62"/>
  <c r="I170" i="62"/>
  <c r="I165" i="62"/>
  <c r="I166" i="62" s="1"/>
  <c r="I168" i="62" s="1"/>
  <c r="I160" i="62"/>
  <c r="I157" i="62"/>
  <c r="I156" i="62"/>
  <c r="K156" i="62" s="1"/>
  <c r="A156" i="62"/>
  <c r="I155" i="62"/>
  <c r="I154" i="62"/>
  <c r="I153" i="62"/>
  <c r="K153" i="62" s="1"/>
  <c r="A153" i="62"/>
  <c r="J149" i="62"/>
  <c r="A149" i="62" s="1"/>
  <c r="I149" i="62"/>
  <c r="J148" i="62"/>
  <c r="I148" i="62"/>
  <c r="I145" i="62"/>
  <c r="K145" i="62" s="1"/>
  <c r="A145" i="62"/>
  <c r="I144" i="62"/>
  <c r="K144" i="62" s="1"/>
  <c r="A144" i="62"/>
  <c r="I143" i="62"/>
  <c r="I142" i="62"/>
  <c r="K142" i="62" s="1"/>
  <c r="A142" i="62"/>
  <c r="I141" i="62"/>
  <c r="I140" i="62"/>
  <c r="K140" i="62" s="1"/>
  <c r="A140" i="62"/>
  <c r="I139" i="62"/>
  <c r="I138" i="62"/>
  <c r="I137" i="62"/>
  <c r="K127" i="62"/>
  <c r="A127" i="62"/>
  <c r="K126" i="62"/>
  <c r="A126" i="62"/>
  <c r="K125" i="62"/>
  <c r="A125" i="62"/>
  <c r="K124" i="62"/>
  <c r="A124" i="62"/>
  <c r="K123" i="62"/>
  <c r="A123" i="62"/>
  <c r="K122" i="62"/>
  <c r="A122" i="62"/>
  <c r="K121" i="62"/>
  <c r="A121" i="62"/>
  <c r="K120" i="62"/>
  <c r="A120" i="62"/>
  <c r="I119" i="62"/>
  <c r="K119" i="62" s="1"/>
  <c r="A119" i="62"/>
  <c r="I118" i="62"/>
  <c r="I117" i="62"/>
  <c r="I116" i="62"/>
  <c r="I115" i="62"/>
  <c r="I114" i="62"/>
  <c r="K107" i="62"/>
  <c r="A107" i="62"/>
  <c r="K106" i="62"/>
  <c r="A106" i="62"/>
  <c r="K105" i="62"/>
  <c r="A105" i="62"/>
  <c r="K104" i="62"/>
  <c r="A104" i="62"/>
  <c r="K103" i="62"/>
  <c r="A103" i="62"/>
  <c r="K102" i="62"/>
  <c r="A102" i="62"/>
  <c r="K101" i="62"/>
  <c r="A101" i="62"/>
  <c r="K100" i="62"/>
  <c r="A100" i="62"/>
  <c r="K99" i="62"/>
  <c r="A99" i="62"/>
  <c r="K98" i="62"/>
  <c r="A98" i="62"/>
  <c r="K97" i="62"/>
  <c r="A97" i="62"/>
  <c r="I95" i="62"/>
  <c r="I94" i="62"/>
  <c r="K94" i="62" s="1"/>
  <c r="A94" i="62"/>
  <c r="K84" i="62"/>
  <c r="A84" i="62"/>
  <c r="J83" i="62"/>
  <c r="K83" i="62" s="1"/>
  <c r="J82" i="62"/>
  <c r="A82" i="62" s="1"/>
  <c r="J81" i="62"/>
  <c r="K81" i="62" s="1"/>
  <c r="K80" i="62"/>
  <c r="A80" i="62"/>
  <c r="I72" i="62"/>
  <c r="I71" i="62"/>
  <c r="J70" i="62"/>
  <c r="A70" i="62" s="1"/>
  <c r="I70" i="62"/>
  <c r="K70" i="62" s="1"/>
  <c r="J69" i="62"/>
  <c r="A69" i="62" s="1"/>
  <c r="I69" i="62"/>
  <c r="K69" i="62" s="1"/>
  <c r="J68" i="62"/>
  <c r="A68" i="62" s="1"/>
  <c r="I68" i="62"/>
  <c r="K68" i="62" s="1"/>
  <c r="J67" i="62"/>
  <c r="A67" i="62" s="1"/>
  <c r="I67" i="62"/>
  <c r="K67" i="62" s="1"/>
  <c r="I66" i="62"/>
  <c r="J65" i="62"/>
  <c r="A65" i="62" s="1"/>
  <c r="I65" i="62"/>
  <c r="J64" i="62"/>
  <c r="A64" i="62" s="1"/>
  <c r="I64" i="62"/>
  <c r="I63" i="62"/>
  <c r="J62" i="62"/>
  <c r="A62" i="62" s="1"/>
  <c r="I62" i="62"/>
  <c r="K62" i="62" s="1"/>
  <c r="I61" i="62"/>
  <c r="I58" i="62"/>
  <c r="K58" i="62" s="1"/>
  <c r="A58" i="62"/>
  <c r="I57" i="62"/>
  <c r="K57" i="62" s="1"/>
  <c r="A57" i="62"/>
  <c r="I56" i="62"/>
  <c r="K56" i="62" s="1"/>
  <c r="A56" i="62"/>
  <c r="I55" i="62"/>
  <c r="K55" i="62" s="1"/>
  <c r="A55" i="62"/>
  <c r="I54" i="62"/>
  <c r="K54" i="62" s="1"/>
  <c r="A54" i="62"/>
  <c r="I53" i="62"/>
  <c r="K53" i="62" s="1"/>
  <c r="A53" i="62"/>
  <c r="I52" i="62"/>
  <c r="K52" i="62" s="1"/>
  <c r="A52" i="62"/>
  <c r="I51" i="62"/>
  <c r="I50" i="62"/>
  <c r="K50" i="62" s="1"/>
  <c r="A50" i="62"/>
  <c r="I49" i="62"/>
  <c r="K49" i="62" s="1"/>
  <c r="A49" i="62"/>
  <c r="I48" i="62"/>
  <c r="K48" i="62" s="1"/>
  <c r="A48" i="62"/>
  <c r="I47" i="62"/>
  <c r="I46" i="62"/>
  <c r="K46" i="62" s="1"/>
  <c r="A46" i="62"/>
  <c r="I43" i="62"/>
  <c r="K43" i="62" s="1"/>
  <c r="A43" i="62"/>
  <c r="I42" i="62"/>
  <c r="K42" i="62" s="1"/>
  <c r="A42" i="62"/>
  <c r="I41" i="62"/>
  <c r="K41" i="62" s="1"/>
  <c r="A41" i="62"/>
  <c r="I40" i="62"/>
  <c r="K40" i="62" s="1"/>
  <c r="A40" i="62"/>
  <c r="I39" i="62"/>
  <c r="K39" i="62" s="1"/>
  <c r="A39" i="62"/>
  <c r="I38" i="62"/>
  <c r="K38" i="62" s="1"/>
  <c r="A38" i="62"/>
  <c r="J37" i="62"/>
  <c r="A37" i="62" s="1"/>
  <c r="I37" i="62"/>
  <c r="J36" i="62"/>
  <c r="A36" i="62" s="1"/>
  <c r="I36" i="62"/>
  <c r="J35" i="62"/>
  <c r="A35" i="62" s="1"/>
  <c r="I35" i="62"/>
  <c r="I34" i="62"/>
  <c r="B34" i="62" s="1"/>
  <c r="I33" i="62"/>
  <c r="B33" i="62" s="1"/>
  <c r="I32" i="62"/>
  <c r="B32" i="62" s="1"/>
  <c r="I31" i="62"/>
  <c r="B31" i="62" s="1"/>
  <c r="I29" i="62"/>
  <c r="I27" i="62"/>
  <c r="I28" i="62" s="1"/>
  <c r="A28" i="62" s="1"/>
  <c r="I25" i="62"/>
  <c r="I21" i="62"/>
  <c r="I22" i="62" s="1"/>
  <c r="A22" i="62" s="1"/>
  <c r="I19" i="62"/>
  <c r="B19" i="62"/>
  <c r="B12" i="62"/>
  <c r="D11" i="62"/>
  <c r="D10" i="62"/>
  <c r="D9" i="62"/>
  <c r="E8" i="62"/>
  <c r="E7" i="62"/>
  <c r="E6" i="62"/>
  <c r="D5" i="62"/>
  <c r="D4" i="62"/>
  <c r="D3" i="62"/>
  <c r="G1" i="62"/>
  <c r="M668" i="61"/>
  <c r="A668" i="61" s="1"/>
  <c r="M667" i="61"/>
  <c r="A667" i="61" s="1"/>
  <c r="M666" i="61"/>
  <c r="M665" i="61"/>
  <c r="A665" i="61" s="1"/>
  <c r="M664" i="61"/>
  <c r="A664" i="61" s="1"/>
  <c r="M663" i="61"/>
  <c r="A663" i="61" s="1"/>
  <c r="M662" i="61"/>
  <c r="A662" i="61" s="1"/>
  <c r="M661" i="61"/>
  <c r="M660" i="61"/>
  <c r="A660" i="61" s="1"/>
  <c r="M659" i="61"/>
  <c r="M658" i="61"/>
  <c r="B658" i="61" s="1"/>
  <c r="B656" i="61"/>
  <c r="B655" i="61"/>
  <c r="I594" i="61"/>
  <c r="I586" i="61"/>
  <c r="C586" i="61"/>
  <c r="I585" i="61"/>
  <c r="C585" i="61"/>
  <c r="I584" i="61"/>
  <c r="C584" i="61"/>
  <c r="I583" i="61"/>
  <c r="C583" i="61"/>
  <c r="I582" i="61"/>
  <c r="C582" i="61"/>
  <c r="I581" i="61"/>
  <c r="C581" i="61"/>
  <c r="I580" i="61"/>
  <c r="C580" i="61"/>
  <c r="I579" i="61"/>
  <c r="C579" i="61"/>
  <c r="I578" i="61"/>
  <c r="C578" i="61"/>
  <c r="I577" i="61"/>
  <c r="C577" i="61"/>
  <c r="I576" i="61"/>
  <c r="C576" i="61"/>
  <c r="I575" i="61"/>
  <c r="C575" i="61"/>
  <c r="I574" i="61"/>
  <c r="C574" i="61"/>
  <c r="I573" i="61"/>
  <c r="C573" i="61"/>
  <c r="I571" i="61"/>
  <c r="C571" i="61"/>
  <c r="I570" i="61"/>
  <c r="C570" i="61"/>
  <c r="I569" i="61"/>
  <c r="C569" i="61"/>
  <c r="I568" i="61"/>
  <c r="C568" i="61"/>
  <c r="I567" i="61"/>
  <c r="C567" i="61"/>
  <c r="I566" i="61"/>
  <c r="C566" i="61"/>
  <c r="I565" i="61"/>
  <c r="C565" i="61"/>
  <c r="I564" i="61"/>
  <c r="C564" i="61"/>
  <c r="I563" i="61"/>
  <c r="C563" i="61"/>
  <c r="I562" i="61"/>
  <c r="C562" i="61"/>
  <c r="I561" i="61"/>
  <c r="C561" i="61"/>
  <c r="I560" i="61"/>
  <c r="C560" i="61"/>
  <c r="I559" i="61"/>
  <c r="C559" i="61"/>
  <c r="I558" i="61"/>
  <c r="C558" i="61"/>
  <c r="I556" i="61"/>
  <c r="C556" i="61"/>
  <c r="I555" i="61"/>
  <c r="C555" i="61"/>
  <c r="I554" i="61"/>
  <c r="C554" i="61"/>
  <c r="I553" i="61"/>
  <c r="C553" i="61"/>
  <c r="I552" i="61"/>
  <c r="C552" i="61"/>
  <c r="I551" i="61"/>
  <c r="C551" i="61"/>
  <c r="I550" i="61"/>
  <c r="C550" i="61"/>
  <c r="I549" i="61"/>
  <c r="C549" i="61"/>
  <c r="I548" i="61"/>
  <c r="C548" i="61"/>
  <c r="I547" i="61"/>
  <c r="C547" i="61"/>
  <c r="I546" i="61"/>
  <c r="C546" i="61"/>
  <c r="I545" i="61"/>
  <c r="C545" i="61"/>
  <c r="I544" i="61"/>
  <c r="C544" i="61"/>
  <c r="I543" i="61"/>
  <c r="C543" i="61"/>
  <c r="I541" i="61"/>
  <c r="C541" i="61"/>
  <c r="I540" i="61"/>
  <c r="C540" i="61"/>
  <c r="I539" i="61"/>
  <c r="C539" i="61"/>
  <c r="I538" i="61"/>
  <c r="C538" i="61"/>
  <c r="I537" i="61"/>
  <c r="C537" i="61"/>
  <c r="I536" i="61"/>
  <c r="C536" i="61"/>
  <c r="I535" i="61"/>
  <c r="C535" i="61"/>
  <c r="I534" i="61"/>
  <c r="C534" i="61"/>
  <c r="I533" i="61"/>
  <c r="C533" i="61"/>
  <c r="I532" i="61"/>
  <c r="C532" i="61"/>
  <c r="I531" i="61"/>
  <c r="C531" i="61"/>
  <c r="I530" i="61"/>
  <c r="C530" i="61"/>
  <c r="I529" i="61"/>
  <c r="C529" i="61"/>
  <c r="I528" i="61"/>
  <c r="C528" i="61"/>
  <c r="I526" i="61"/>
  <c r="C526" i="61"/>
  <c r="I525" i="61"/>
  <c r="C525" i="61"/>
  <c r="I524" i="61"/>
  <c r="C524" i="61"/>
  <c r="I523" i="61"/>
  <c r="C523" i="61"/>
  <c r="I522" i="61"/>
  <c r="C522" i="61"/>
  <c r="I521" i="61"/>
  <c r="C521" i="61"/>
  <c r="I520" i="61"/>
  <c r="C520" i="61"/>
  <c r="I519" i="61"/>
  <c r="C519" i="61"/>
  <c r="I518" i="61"/>
  <c r="C518" i="61"/>
  <c r="I517" i="61"/>
  <c r="C517" i="61"/>
  <c r="I516" i="61"/>
  <c r="C516" i="61"/>
  <c r="I515" i="61"/>
  <c r="C515" i="61"/>
  <c r="I514" i="61"/>
  <c r="C514" i="61"/>
  <c r="I513" i="61"/>
  <c r="C513" i="61"/>
  <c r="I511" i="61"/>
  <c r="C511" i="61"/>
  <c r="I510" i="61"/>
  <c r="C510" i="61"/>
  <c r="I509" i="61"/>
  <c r="C509" i="61"/>
  <c r="I508" i="61"/>
  <c r="C508" i="61"/>
  <c r="I507" i="61"/>
  <c r="C507" i="61"/>
  <c r="I506" i="61"/>
  <c r="C506" i="61"/>
  <c r="I505" i="61"/>
  <c r="C505" i="61"/>
  <c r="I504" i="61"/>
  <c r="C504" i="61"/>
  <c r="I503" i="61"/>
  <c r="C503" i="61"/>
  <c r="I502" i="61"/>
  <c r="C502" i="61"/>
  <c r="I501" i="61"/>
  <c r="C501" i="61"/>
  <c r="I500" i="61"/>
  <c r="C500" i="61"/>
  <c r="I499" i="61"/>
  <c r="C499" i="61"/>
  <c r="I498" i="61"/>
  <c r="C498" i="61"/>
  <c r="I496" i="61"/>
  <c r="C496" i="61"/>
  <c r="I495" i="61"/>
  <c r="C495" i="61"/>
  <c r="I494" i="61"/>
  <c r="C494" i="61"/>
  <c r="I493" i="61"/>
  <c r="C493" i="61"/>
  <c r="I492" i="61"/>
  <c r="C492" i="61"/>
  <c r="I491" i="61"/>
  <c r="C491" i="61"/>
  <c r="I490" i="61"/>
  <c r="C490" i="61"/>
  <c r="I489" i="61"/>
  <c r="C489" i="61"/>
  <c r="I488" i="61"/>
  <c r="C488" i="61"/>
  <c r="I487" i="61"/>
  <c r="C487" i="61"/>
  <c r="I486" i="61"/>
  <c r="C486" i="61"/>
  <c r="I484" i="61"/>
  <c r="C484" i="61"/>
  <c r="I483" i="61"/>
  <c r="C483" i="61"/>
  <c r="I482" i="61"/>
  <c r="C482" i="61"/>
  <c r="I481" i="61"/>
  <c r="C481" i="61"/>
  <c r="I480" i="61"/>
  <c r="C480" i="61"/>
  <c r="I479" i="61"/>
  <c r="C479" i="61"/>
  <c r="I478" i="61"/>
  <c r="C478" i="61"/>
  <c r="I477" i="61"/>
  <c r="C477" i="61"/>
  <c r="I476" i="61"/>
  <c r="C476" i="61"/>
  <c r="I475" i="61"/>
  <c r="C475" i="61"/>
  <c r="I474" i="61"/>
  <c r="C474" i="61"/>
  <c r="I473" i="61"/>
  <c r="C473" i="61"/>
  <c r="I472" i="61"/>
  <c r="C472" i="61"/>
  <c r="I471" i="61"/>
  <c r="C471" i="61"/>
  <c r="I469" i="61"/>
  <c r="C469" i="61"/>
  <c r="I468" i="61"/>
  <c r="C468" i="61"/>
  <c r="I467" i="61"/>
  <c r="C467" i="61"/>
  <c r="I466" i="61"/>
  <c r="C466" i="61"/>
  <c r="I465" i="61"/>
  <c r="C465" i="61"/>
  <c r="I464" i="61"/>
  <c r="C464" i="61"/>
  <c r="I463" i="61"/>
  <c r="C463" i="61"/>
  <c r="I462" i="61"/>
  <c r="C462" i="61"/>
  <c r="I461" i="61"/>
  <c r="C461" i="61"/>
  <c r="I460" i="61"/>
  <c r="C460" i="61"/>
  <c r="I458" i="61"/>
  <c r="C458" i="61"/>
  <c r="I457" i="61"/>
  <c r="C457" i="61"/>
  <c r="I456" i="61"/>
  <c r="C456" i="61"/>
  <c r="I455" i="61"/>
  <c r="C455" i="61"/>
  <c r="I454" i="61"/>
  <c r="C454" i="61"/>
  <c r="I453" i="61"/>
  <c r="C453" i="61"/>
  <c r="I452" i="61"/>
  <c r="C452" i="61"/>
  <c r="I451" i="61"/>
  <c r="C451" i="61"/>
  <c r="I450" i="61"/>
  <c r="C450" i="61"/>
  <c r="I449" i="61"/>
  <c r="C449" i="61"/>
  <c r="I448" i="61"/>
  <c r="C448" i="61"/>
  <c r="I446" i="61"/>
  <c r="C446" i="61"/>
  <c r="I445" i="61"/>
  <c r="C445" i="61"/>
  <c r="I444" i="61"/>
  <c r="C444" i="61"/>
  <c r="I443" i="61"/>
  <c r="C443" i="61"/>
  <c r="I442" i="61"/>
  <c r="C442" i="61"/>
  <c r="I441" i="61"/>
  <c r="C441" i="61"/>
  <c r="I440" i="61"/>
  <c r="C440" i="61"/>
  <c r="I439" i="61"/>
  <c r="C439" i="61"/>
  <c r="I438" i="61"/>
  <c r="C438" i="61"/>
  <c r="I437" i="61"/>
  <c r="C437" i="61"/>
  <c r="I436" i="61"/>
  <c r="C436" i="61"/>
  <c r="I434" i="61"/>
  <c r="C434" i="61"/>
  <c r="I433" i="61"/>
  <c r="C433" i="61"/>
  <c r="I432" i="61"/>
  <c r="C432" i="61"/>
  <c r="I431" i="61"/>
  <c r="C431" i="61"/>
  <c r="I430" i="61"/>
  <c r="C430" i="61"/>
  <c r="I429" i="61"/>
  <c r="C429" i="61"/>
  <c r="I428" i="61"/>
  <c r="C428" i="61"/>
  <c r="I427" i="61"/>
  <c r="C427" i="61"/>
  <c r="I426" i="61"/>
  <c r="C426" i="61"/>
  <c r="I425" i="61"/>
  <c r="C425" i="61"/>
  <c r="I424" i="61"/>
  <c r="C424" i="61"/>
  <c r="I422" i="61"/>
  <c r="C422" i="61"/>
  <c r="I421" i="61"/>
  <c r="C421" i="61"/>
  <c r="I420" i="61"/>
  <c r="C420" i="61"/>
  <c r="I419" i="61"/>
  <c r="C419" i="61"/>
  <c r="I418" i="61"/>
  <c r="C418" i="61"/>
  <c r="I417" i="61"/>
  <c r="C417" i="61"/>
  <c r="I416" i="61"/>
  <c r="C416" i="61"/>
  <c r="I415" i="61"/>
  <c r="C415" i="61"/>
  <c r="I414" i="61"/>
  <c r="C414" i="61"/>
  <c r="I413" i="61"/>
  <c r="C413" i="61"/>
  <c r="I411" i="61"/>
  <c r="C411" i="61"/>
  <c r="I410" i="61"/>
  <c r="C410" i="61"/>
  <c r="I409" i="61"/>
  <c r="C409" i="61"/>
  <c r="I408" i="61"/>
  <c r="C408" i="61"/>
  <c r="I407" i="61"/>
  <c r="C407" i="61"/>
  <c r="I406" i="61"/>
  <c r="C406" i="61"/>
  <c r="I405" i="61"/>
  <c r="C405" i="61"/>
  <c r="I404" i="61"/>
  <c r="C404" i="61"/>
  <c r="I403" i="61"/>
  <c r="C403" i="61"/>
  <c r="I402" i="61"/>
  <c r="C402" i="61"/>
  <c r="I401" i="61"/>
  <c r="C401" i="61"/>
  <c r="I400" i="61"/>
  <c r="C400" i="61"/>
  <c r="I399" i="61"/>
  <c r="C399" i="61"/>
  <c r="I398" i="61"/>
  <c r="C398" i="61"/>
  <c r="I396" i="61"/>
  <c r="C396" i="61"/>
  <c r="I395" i="61"/>
  <c r="C395" i="61"/>
  <c r="I394" i="61"/>
  <c r="C394" i="61"/>
  <c r="I393" i="61"/>
  <c r="C393" i="61"/>
  <c r="I392" i="61"/>
  <c r="C392" i="61"/>
  <c r="I391" i="61"/>
  <c r="C391" i="61"/>
  <c r="I390" i="61"/>
  <c r="C390" i="61"/>
  <c r="I389" i="61"/>
  <c r="C389" i="61"/>
  <c r="I388" i="61"/>
  <c r="C388" i="61"/>
  <c r="I387" i="61"/>
  <c r="C387" i="61"/>
  <c r="I385" i="61"/>
  <c r="C385" i="61"/>
  <c r="I384" i="61"/>
  <c r="C384" i="61"/>
  <c r="I383" i="61"/>
  <c r="C383" i="61"/>
  <c r="I382" i="61"/>
  <c r="C382" i="61"/>
  <c r="I381" i="61"/>
  <c r="C381" i="61"/>
  <c r="I380" i="61"/>
  <c r="C380" i="61"/>
  <c r="I379" i="61"/>
  <c r="C379" i="61"/>
  <c r="I378" i="61"/>
  <c r="C378" i="61"/>
  <c r="I377" i="61"/>
  <c r="C377" i="61"/>
  <c r="I376" i="61"/>
  <c r="C376" i="61"/>
  <c r="I375" i="61"/>
  <c r="C375" i="61"/>
  <c r="I374" i="61"/>
  <c r="C374" i="61"/>
  <c r="I373" i="61"/>
  <c r="C373" i="61"/>
  <c r="I372" i="61"/>
  <c r="C372" i="61"/>
  <c r="I370" i="61"/>
  <c r="C370" i="61"/>
  <c r="I369" i="61"/>
  <c r="C369" i="61"/>
  <c r="I368" i="61"/>
  <c r="C368" i="61"/>
  <c r="I367" i="61"/>
  <c r="C367" i="61"/>
  <c r="I366" i="61"/>
  <c r="C366" i="61"/>
  <c r="I365" i="61"/>
  <c r="C365" i="61"/>
  <c r="I364" i="61"/>
  <c r="C364" i="61"/>
  <c r="I363" i="61"/>
  <c r="C363" i="61"/>
  <c r="I362" i="61"/>
  <c r="C362" i="61"/>
  <c r="I361" i="61"/>
  <c r="C361" i="61"/>
  <c r="I360" i="61"/>
  <c r="C360" i="61"/>
  <c r="I358" i="61"/>
  <c r="C358" i="61"/>
  <c r="I357" i="61"/>
  <c r="C357" i="61"/>
  <c r="I356" i="61"/>
  <c r="C356" i="61"/>
  <c r="I355" i="61"/>
  <c r="C355" i="61"/>
  <c r="I354" i="61"/>
  <c r="C354" i="61"/>
  <c r="I353" i="61"/>
  <c r="C353" i="61"/>
  <c r="I352" i="61"/>
  <c r="C352" i="61"/>
  <c r="I351" i="61"/>
  <c r="C351" i="61"/>
  <c r="I350" i="61"/>
  <c r="C350" i="61"/>
  <c r="I349" i="61"/>
  <c r="C349" i="61"/>
  <c r="I348" i="61"/>
  <c r="C348" i="61"/>
  <c r="I346" i="61"/>
  <c r="C346" i="61"/>
  <c r="I344" i="61"/>
  <c r="C344" i="61"/>
  <c r="I342" i="61"/>
  <c r="C342" i="61"/>
  <c r="I341" i="61"/>
  <c r="C341" i="61"/>
  <c r="B340" i="61"/>
  <c r="I340" i="61" s="1"/>
  <c r="I337" i="61"/>
  <c r="C337" i="61"/>
  <c r="B337" i="61"/>
  <c r="I336" i="61"/>
  <c r="C336" i="61"/>
  <c r="B336" i="61"/>
  <c r="I335" i="61"/>
  <c r="C335" i="61"/>
  <c r="B335" i="61"/>
  <c r="I334" i="61"/>
  <c r="C334" i="61"/>
  <c r="B334" i="61"/>
  <c r="I333" i="61"/>
  <c r="C333" i="61"/>
  <c r="B333" i="61"/>
  <c r="I332" i="61"/>
  <c r="B332" i="61"/>
  <c r="I331" i="61"/>
  <c r="B331" i="61"/>
  <c r="I330" i="61"/>
  <c r="B330" i="61"/>
  <c r="I329" i="61"/>
  <c r="B329" i="61"/>
  <c r="I328" i="61"/>
  <c r="B328" i="61"/>
  <c r="I327" i="61"/>
  <c r="B327" i="61"/>
  <c r="I326" i="61"/>
  <c r="B326" i="61"/>
  <c r="I325" i="61"/>
  <c r="B325" i="61"/>
  <c r="I324" i="61"/>
  <c r="C324" i="61"/>
  <c r="B324" i="61"/>
  <c r="I323" i="61"/>
  <c r="B323" i="61"/>
  <c r="I322" i="61"/>
  <c r="B322" i="61"/>
  <c r="I321" i="61"/>
  <c r="B321" i="61"/>
  <c r="I320" i="61"/>
  <c r="C320" i="61"/>
  <c r="B320" i="61"/>
  <c r="I319" i="61"/>
  <c r="B319" i="61"/>
  <c r="I318" i="61"/>
  <c r="B318" i="61"/>
  <c r="I317" i="61"/>
  <c r="B317" i="61"/>
  <c r="I316" i="61"/>
  <c r="B316" i="61"/>
  <c r="I315" i="61"/>
  <c r="C315" i="61"/>
  <c r="B315" i="61"/>
  <c r="I314" i="61"/>
  <c r="B314" i="61"/>
  <c r="I313" i="61"/>
  <c r="B313" i="61"/>
  <c r="I312" i="61"/>
  <c r="B312" i="61"/>
  <c r="I311" i="61"/>
  <c r="B311" i="61"/>
  <c r="I310" i="61"/>
  <c r="B310" i="61"/>
  <c r="I309" i="61"/>
  <c r="B309" i="61"/>
  <c r="I308" i="61"/>
  <c r="B308" i="61"/>
  <c r="J306" i="61"/>
  <c r="J305" i="61"/>
  <c r="B305" i="61" s="1"/>
  <c r="J304" i="61"/>
  <c r="A304" i="61" s="1"/>
  <c r="J303" i="61"/>
  <c r="A303" i="61" s="1"/>
  <c r="J302" i="61"/>
  <c r="A302" i="61" s="1"/>
  <c r="J301" i="61"/>
  <c r="B301" i="61" s="1"/>
  <c r="J300" i="61"/>
  <c r="J299" i="61"/>
  <c r="B299" i="61" s="1"/>
  <c r="J298" i="61"/>
  <c r="B298" i="61" s="1"/>
  <c r="J297" i="61"/>
  <c r="B297" i="61" s="1"/>
  <c r="J296" i="61"/>
  <c r="A296" i="61" s="1"/>
  <c r="J295" i="61"/>
  <c r="A295" i="61" s="1"/>
  <c r="J294" i="61"/>
  <c r="B295" i="61" s="1"/>
  <c r="J293" i="61"/>
  <c r="J292" i="61"/>
  <c r="A292" i="61" s="1"/>
  <c r="J291" i="61"/>
  <c r="A291" i="61" s="1"/>
  <c r="J290" i="61"/>
  <c r="B290" i="61" s="1"/>
  <c r="J289" i="61"/>
  <c r="J336" i="61" s="1"/>
  <c r="A336" i="61" s="1"/>
  <c r="I285" i="61"/>
  <c r="I282" i="61"/>
  <c r="I281" i="61"/>
  <c r="I279" i="61"/>
  <c r="J275" i="61"/>
  <c r="J274" i="61"/>
  <c r="J273" i="61"/>
  <c r="J272" i="61"/>
  <c r="J271" i="61"/>
  <c r="J270" i="61"/>
  <c r="J269" i="61"/>
  <c r="J268" i="61"/>
  <c r="B268" i="61" s="1"/>
  <c r="J267" i="61"/>
  <c r="J266" i="61"/>
  <c r="J254" i="61"/>
  <c r="J253" i="61"/>
  <c r="J252" i="61"/>
  <c r="J251" i="61"/>
  <c r="B251" i="61" s="1"/>
  <c r="J250" i="61"/>
  <c r="B250" i="61" s="1"/>
  <c r="J249" i="61"/>
  <c r="J248" i="61"/>
  <c r="J247" i="61"/>
  <c r="J246" i="61"/>
  <c r="I242" i="61"/>
  <c r="I241" i="61"/>
  <c r="I240" i="61"/>
  <c r="I237" i="61"/>
  <c r="I236" i="61"/>
  <c r="I232" i="61"/>
  <c r="B232" i="61"/>
  <c r="J224" i="61"/>
  <c r="B224" i="61" s="1"/>
  <c r="J223" i="61"/>
  <c r="B223" i="61" s="1"/>
  <c r="J222" i="61"/>
  <c r="B222" i="61" s="1"/>
  <c r="J221" i="61"/>
  <c r="J220" i="61"/>
  <c r="J219" i="61"/>
  <c r="J218" i="61"/>
  <c r="J217" i="61"/>
  <c r="J216" i="61"/>
  <c r="J215" i="61"/>
  <c r="J214" i="61"/>
  <c r="J213" i="61"/>
  <c r="J212" i="61"/>
  <c r="B212" i="61" s="1"/>
  <c r="J211" i="61"/>
  <c r="J210" i="61"/>
  <c r="B210" i="61" s="1"/>
  <c r="J209" i="61"/>
  <c r="I205" i="61"/>
  <c r="I204" i="61"/>
  <c r="I203" i="61"/>
  <c r="I201" i="61"/>
  <c r="I200" i="61"/>
  <c r="I199" i="61"/>
  <c r="I198" i="61"/>
  <c r="I197" i="61"/>
  <c r="I196" i="61"/>
  <c r="I194" i="61"/>
  <c r="I193" i="61"/>
  <c r="I192" i="61"/>
  <c r="I191" i="61"/>
  <c r="I190" i="61"/>
  <c r="I189" i="61"/>
  <c r="I187" i="61"/>
  <c r="I186" i="61"/>
  <c r="I185" i="61"/>
  <c r="I184" i="61"/>
  <c r="I183" i="61"/>
  <c r="I182" i="61"/>
  <c r="B178" i="61"/>
  <c r="B177" i="61"/>
  <c r="B176" i="61"/>
  <c r="B175" i="61"/>
  <c r="I171" i="61"/>
  <c r="I170" i="61"/>
  <c r="I165" i="61"/>
  <c r="I166" i="61" s="1"/>
  <c r="I160" i="61"/>
  <c r="I157" i="61"/>
  <c r="I156" i="61"/>
  <c r="K156" i="61" s="1"/>
  <c r="A156" i="61"/>
  <c r="I155" i="61"/>
  <c r="I154" i="61"/>
  <c r="I153" i="61"/>
  <c r="K153" i="61" s="1"/>
  <c r="A153" i="61"/>
  <c r="J149" i="61"/>
  <c r="A149" i="61" s="1"/>
  <c r="I149" i="61"/>
  <c r="J148" i="61"/>
  <c r="A148" i="61" s="1"/>
  <c r="I148" i="61"/>
  <c r="I145" i="61"/>
  <c r="K145" i="61" s="1"/>
  <c r="A145" i="61"/>
  <c r="I144" i="61"/>
  <c r="K144" i="61" s="1"/>
  <c r="A144" i="61"/>
  <c r="I143" i="61"/>
  <c r="I142" i="61"/>
  <c r="K142" i="61" s="1"/>
  <c r="A142" i="61"/>
  <c r="I141" i="61"/>
  <c r="I140" i="61"/>
  <c r="K140" i="61" s="1"/>
  <c r="A140" i="61"/>
  <c r="I139" i="61"/>
  <c r="I138" i="61"/>
  <c r="I137" i="61"/>
  <c r="K127" i="61"/>
  <c r="A127" i="61"/>
  <c r="K126" i="61"/>
  <c r="A126" i="61"/>
  <c r="K125" i="61"/>
  <c r="A125" i="61"/>
  <c r="K124" i="61"/>
  <c r="A124" i="61"/>
  <c r="K123" i="61"/>
  <c r="A123" i="61"/>
  <c r="K122" i="61"/>
  <c r="A122" i="61"/>
  <c r="K121" i="61"/>
  <c r="A121" i="61"/>
  <c r="K120" i="61"/>
  <c r="A120" i="61"/>
  <c r="I119" i="61"/>
  <c r="K119" i="61" s="1"/>
  <c r="A119" i="61"/>
  <c r="I118" i="61"/>
  <c r="I117" i="61"/>
  <c r="I116" i="61"/>
  <c r="I115" i="61"/>
  <c r="I114" i="61"/>
  <c r="K107" i="61"/>
  <c r="A107" i="61"/>
  <c r="K106" i="61"/>
  <c r="A106" i="61"/>
  <c r="K105" i="61"/>
  <c r="A105" i="61"/>
  <c r="K104" i="61"/>
  <c r="A104" i="61"/>
  <c r="K103" i="61"/>
  <c r="A103" i="61"/>
  <c r="K102" i="61"/>
  <c r="A102" i="61"/>
  <c r="K101" i="61"/>
  <c r="A101" i="61"/>
  <c r="K100" i="61"/>
  <c r="A100" i="61"/>
  <c r="K99" i="61"/>
  <c r="A99" i="61"/>
  <c r="K98" i="61"/>
  <c r="A98" i="61"/>
  <c r="K97" i="61"/>
  <c r="A97" i="61"/>
  <c r="I95" i="61"/>
  <c r="I94" i="61"/>
  <c r="K94" i="61" s="1"/>
  <c r="A94" i="61"/>
  <c r="K84" i="61"/>
  <c r="A84" i="61"/>
  <c r="J83" i="61"/>
  <c r="A83" i="61" s="1"/>
  <c r="J82" i="61"/>
  <c r="J81" i="61"/>
  <c r="K81" i="61" s="1"/>
  <c r="K80" i="61"/>
  <c r="A80" i="61"/>
  <c r="I72" i="61"/>
  <c r="I71" i="61"/>
  <c r="J70" i="61"/>
  <c r="I70" i="61"/>
  <c r="J69" i="61"/>
  <c r="I69" i="61"/>
  <c r="J68" i="61"/>
  <c r="I68" i="61"/>
  <c r="J67" i="61"/>
  <c r="I67" i="61"/>
  <c r="I66" i="61"/>
  <c r="J65" i="61"/>
  <c r="I65" i="61"/>
  <c r="J64" i="61"/>
  <c r="I64" i="61"/>
  <c r="I63" i="61"/>
  <c r="J62" i="61"/>
  <c r="I62" i="61"/>
  <c r="I61" i="61"/>
  <c r="I58" i="61"/>
  <c r="K58" i="61" s="1"/>
  <c r="A58" i="61"/>
  <c r="I57" i="61"/>
  <c r="K57" i="61" s="1"/>
  <c r="A57" i="61"/>
  <c r="I56" i="61"/>
  <c r="K56" i="61" s="1"/>
  <c r="A56" i="61"/>
  <c r="I55" i="61"/>
  <c r="K55" i="61" s="1"/>
  <c r="A55" i="61"/>
  <c r="I54" i="61"/>
  <c r="K54" i="61" s="1"/>
  <c r="A54" i="61"/>
  <c r="I53" i="61"/>
  <c r="K53" i="61" s="1"/>
  <c r="A53" i="61"/>
  <c r="I52" i="61"/>
  <c r="K52" i="61" s="1"/>
  <c r="A52" i="61"/>
  <c r="I51" i="61"/>
  <c r="I50" i="61"/>
  <c r="K50" i="61" s="1"/>
  <c r="A50" i="61"/>
  <c r="I49" i="61"/>
  <c r="K49" i="61" s="1"/>
  <c r="A49" i="61"/>
  <c r="I48" i="61"/>
  <c r="K48" i="61" s="1"/>
  <c r="A48" i="61"/>
  <c r="I47" i="61"/>
  <c r="I46" i="61"/>
  <c r="K46" i="61" s="1"/>
  <c r="A46" i="61"/>
  <c r="I43" i="61"/>
  <c r="K43" i="61" s="1"/>
  <c r="A43" i="61"/>
  <c r="I42" i="61"/>
  <c r="K42" i="61" s="1"/>
  <c r="A42" i="61"/>
  <c r="I41" i="61"/>
  <c r="K41" i="61" s="1"/>
  <c r="A41" i="61"/>
  <c r="I40" i="61"/>
  <c r="K40" i="61" s="1"/>
  <c r="A40" i="61"/>
  <c r="I39" i="61"/>
  <c r="K39" i="61" s="1"/>
  <c r="A39" i="61"/>
  <c r="I38" i="61"/>
  <c r="K38" i="61" s="1"/>
  <c r="A38" i="61"/>
  <c r="J37" i="61"/>
  <c r="A37" i="61" s="1"/>
  <c r="I37" i="61"/>
  <c r="J36" i="61"/>
  <c r="A36" i="61" s="1"/>
  <c r="I36" i="61"/>
  <c r="J35" i="61"/>
  <c r="A35" i="61" s="1"/>
  <c r="I35" i="61"/>
  <c r="I34" i="61"/>
  <c r="B34" i="61" s="1"/>
  <c r="I33" i="61"/>
  <c r="B33" i="61" s="1"/>
  <c r="I32" i="61"/>
  <c r="B32" i="61" s="1"/>
  <c r="I31" i="61"/>
  <c r="B31" i="61" s="1"/>
  <c r="I29" i="61"/>
  <c r="A29" i="61" s="1"/>
  <c r="I27" i="61"/>
  <c r="I28" i="61" s="1"/>
  <c r="I25" i="61"/>
  <c r="A25" i="61" s="1"/>
  <c r="I21" i="61"/>
  <c r="I22" i="61" s="1"/>
  <c r="I19" i="61"/>
  <c r="A19" i="61" s="1"/>
  <c r="B19" i="61"/>
  <c r="B12" i="61"/>
  <c r="D11" i="61"/>
  <c r="D10" i="61"/>
  <c r="D9" i="61"/>
  <c r="E8" i="61"/>
  <c r="E7" i="61"/>
  <c r="E6" i="61"/>
  <c r="D5" i="61"/>
  <c r="D4" i="61"/>
  <c r="D3" i="61"/>
  <c r="G1" i="61"/>
  <c r="M668" i="60"/>
  <c r="A668" i="60" s="1"/>
  <c r="M667" i="60"/>
  <c r="A667" i="60" s="1"/>
  <c r="M666" i="60"/>
  <c r="M665" i="60"/>
  <c r="B665" i="60" s="1"/>
  <c r="M664" i="60"/>
  <c r="A664" i="60" s="1"/>
  <c r="M663" i="60"/>
  <c r="A663" i="60" s="1"/>
  <c r="M662" i="60"/>
  <c r="A662" i="60" s="1"/>
  <c r="M661" i="60"/>
  <c r="M660" i="60"/>
  <c r="A660" i="60" s="1"/>
  <c r="M659" i="60"/>
  <c r="M658" i="60"/>
  <c r="B658" i="60" s="1"/>
  <c r="B656" i="60"/>
  <c r="B655" i="60"/>
  <c r="I594" i="60"/>
  <c r="I586" i="60"/>
  <c r="C586" i="60"/>
  <c r="I585" i="60"/>
  <c r="C585" i="60"/>
  <c r="I584" i="60"/>
  <c r="C584" i="60"/>
  <c r="I583" i="60"/>
  <c r="C583" i="60"/>
  <c r="I582" i="60"/>
  <c r="C582" i="60"/>
  <c r="I581" i="60"/>
  <c r="C581" i="60"/>
  <c r="I580" i="60"/>
  <c r="C580" i="60"/>
  <c r="I579" i="60"/>
  <c r="C579" i="60"/>
  <c r="I578" i="60"/>
  <c r="C578" i="60"/>
  <c r="I577" i="60"/>
  <c r="C577" i="60"/>
  <c r="I576" i="60"/>
  <c r="C576" i="60"/>
  <c r="I575" i="60"/>
  <c r="C575" i="60"/>
  <c r="I574" i="60"/>
  <c r="C574" i="60"/>
  <c r="I573" i="60"/>
  <c r="C573" i="60"/>
  <c r="I571" i="60"/>
  <c r="C571" i="60"/>
  <c r="I570" i="60"/>
  <c r="C570" i="60"/>
  <c r="I569" i="60"/>
  <c r="C569" i="60"/>
  <c r="I568" i="60"/>
  <c r="C568" i="60"/>
  <c r="I567" i="60"/>
  <c r="C567" i="60"/>
  <c r="I566" i="60"/>
  <c r="C566" i="60"/>
  <c r="I565" i="60"/>
  <c r="C565" i="60"/>
  <c r="I564" i="60"/>
  <c r="C564" i="60"/>
  <c r="I563" i="60"/>
  <c r="C563" i="60"/>
  <c r="I562" i="60"/>
  <c r="C562" i="60"/>
  <c r="I561" i="60"/>
  <c r="C561" i="60"/>
  <c r="I560" i="60"/>
  <c r="C560" i="60"/>
  <c r="I559" i="60"/>
  <c r="C559" i="60"/>
  <c r="I558" i="60"/>
  <c r="C558" i="60"/>
  <c r="I556" i="60"/>
  <c r="C556" i="60"/>
  <c r="I555" i="60"/>
  <c r="C555" i="60"/>
  <c r="I554" i="60"/>
  <c r="C554" i="60"/>
  <c r="I553" i="60"/>
  <c r="C553" i="60"/>
  <c r="I552" i="60"/>
  <c r="C552" i="60"/>
  <c r="I551" i="60"/>
  <c r="C551" i="60"/>
  <c r="I550" i="60"/>
  <c r="C550" i="60"/>
  <c r="I549" i="60"/>
  <c r="C549" i="60"/>
  <c r="I548" i="60"/>
  <c r="C548" i="60"/>
  <c r="I547" i="60"/>
  <c r="C547" i="60"/>
  <c r="I546" i="60"/>
  <c r="C546" i="60"/>
  <c r="I545" i="60"/>
  <c r="C545" i="60"/>
  <c r="I544" i="60"/>
  <c r="C544" i="60"/>
  <c r="I543" i="60"/>
  <c r="C543" i="60"/>
  <c r="I541" i="60"/>
  <c r="C541" i="60"/>
  <c r="I540" i="60"/>
  <c r="C540" i="60"/>
  <c r="I539" i="60"/>
  <c r="C539" i="60"/>
  <c r="I538" i="60"/>
  <c r="C538" i="60"/>
  <c r="I537" i="60"/>
  <c r="C537" i="60"/>
  <c r="I536" i="60"/>
  <c r="C536" i="60"/>
  <c r="I535" i="60"/>
  <c r="C535" i="60"/>
  <c r="I534" i="60"/>
  <c r="C534" i="60"/>
  <c r="I533" i="60"/>
  <c r="C533" i="60"/>
  <c r="I532" i="60"/>
  <c r="C532" i="60"/>
  <c r="I531" i="60"/>
  <c r="C531" i="60"/>
  <c r="I530" i="60"/>
  <c r="C530" i="60"/>
  <c r="I529" i="60"/>
  <c r="C529" i="60"/>
  <c r="I528" i="60"/>
  <c r="C528" i="60"/>
  <c r="I526" i="60"/>
  <c r="C526" i="60"/>
  <c r="I525" i="60"/>
  <c r="C525" i="60"/>
  <c r="I524" i="60"/>
  <c r="C524" i="60"/>
  <c r="I523" i="60"/>
  <c r="C523" i="60"/>
  <c r="I522" i="60"/>
  <c r="C522" i="60"/>
  <c r="I521" i="60"/>
  <c r="C521" i="60"/>
  <c r="I520" i="60"/>
  <c r="C520" i="60"/>
  <c r="I519" i="60"/>
  <c r="C519" i="60"/>
  <c r="I518" i="60"/>
  <c r="C518" i="60"/>
  <c r="I517" i="60"/>
  <c r="C517" i="60"/>
  <c r="I516" i="60"/>
  <c r="C516" i="60"/>
  <c r="I515" i="60"/>
  <c r="C515" i="60"/>
  <c r="I514" i="60"/>
  <c r="C514" i="60"/>
  <c r="I513" i="60"/>
  <c r="C513" i="60"/>
  <c r="I511" i="60"/>
  <c r="C511" i="60"/>
  <c r="I510" i="60"/>
  <c r="C510" i="60"/>
  <c r="I509" i="60"/>
  <c r="C509" i="60"/>
  <c r="I508" i="60"/>
  <c r="C508" i="60"/>
  <c r="I507" i="60"/>
  <c r="C507" i="60"/>
  <c r="I506" i="60"/>
  <c r="C506" i="60"/>
  <c r="I505" i="60"/>
  <c r="C505" i="60"/>
  <c r="I504" i="60"/>
  <c r="C504" i="60"/>
  <c r="I503" i="60"/>
  <c r="C503" i="60"/>
  <c r="I502" i="60"/>
  <c r="C502" i="60"/>
  <c r="I501" i="60"/>
  <c r="C501" i="60"/>
  <c r="I500" i="60"/>
  <c r="C500" i="60"/>
  <c r="I499" i="60"/>
  <c r="C499" i="60"/>
  <c r="I498" i="60"/>
  <c r="C498" i="60"/>
  <c r="I496" i="60"/>
  <c r="C496" i="60"/>
  <c r="I495" i="60"/>
  <c r="C495" i="60"/>
  <c r="I494" i="60"/>
  <c r="C494" i="60"/>
  <c r="I493" i="60"/>
  <c r="C493" i="60"/>
  <c r="I492" i="60"/>
  <c r="C492" i="60"/>
  <c r="I491" i="60"/>
  <c r="C491" i="60"/>
  <c r="I490" i="60"/>
  <c r="C490" i="60"/>
  <c r="I489" i="60"/>
  <c r="C489" i="60"/>
  <c r="I488" i="60"/>
  <c r="C488" i="60"/>
  <c r="I487" i="60"/>
  <c r="C487" i="60"/>
  <c r="I486" i="60"/>
  <c r="C486" i="60"/>
  <c r="I484" i="60"/>
  <c r="C484" i="60"/>
  <c r="I483" i="60"/>
  <c r="C483" i="60"/>
  <c r="I482" i="60"/>
  <c r="C482" i="60"/>
  <c r="I481" i="60"/>
  <c r="C481" i="60"/>
  <c r="I480" i="60"/>
  <c r="C480" i="60"/>
  <c r="I479" i="60"/>
  <c r="C479" i="60"/>
  <c r="I478" i="60"/>
  <c r="C478" i="60"/>
  <c r="I477" i="60"/>
  <c r="C477" i="60"/>
  <c r="I476" i="60"/>
  <c r="C476" i="60"/>
  <c r="I475" i="60"/>
  <c r="C475" i="60"/>
  <c r="I474" i="60"/>
  <c r="C474" i="60"/>
  <c r="I473" i="60"/>
  <c r="C473" i="60"/>
  <c r="I472" i="60"/>
  <c r="C472" i="60"/>
  <c r="I471" i="60"/>
  <c r="C471" i="60"/>
  <c r="I469" i="60"/>
  <c r="C469" i="60"/>
  <c r="I468" i="60"/>
  <c r="C468" i="60"/>
  <c r="I467" i="60"/>
  <c r="C467" i="60"/>
  <c r="I466" i="60"/>
  <c r="C466" i="60"/>
  <c r="I465" i="60"/>
  <c r="C465" i="60"/>
  <c r="I464" i="60"/>
  <c r="C464" i="60"/>
  <c r="I463" i="60"/>
  <c r="C463" i="60"/>
  <c r="I462" i="60"/>
  <c r="C462" i="60"/>
  <c r="I461" i="60"/>
  <c r="C461" i="60"/>
  <c r="I460" i="60"/>
  <c r="C460" i="60"/>
  <c r="I458" i="60"/>
  <c r="C458" i="60"/>
  <c r="I457" i="60"/>
  <c r="C457" i="60"/>
  <c r="I456" i="60"/>
  <c r="C456" i="60"/>
  <c r="I455" i="60"/>
  <c r="C455" i="60"/>
  <c r="I454" i="60"/>
  <c r="C454" i="60"/>
  <c r="I453" i="60"/>
  <c r="C453" i="60"/>
  <c r="I452" i="60"/>
  <c r="C452" i="60"/>
  <c r="I451" i="60"/>
  <c r="C451" i="60"/>
  <c r="I450" i="60"/>
  <c r="C450" i="60"/>
  <c r="I449" i="60"/>
  <c r="C449" i="60"/>
  <c r="I448" i="60"/>
  <c r="C448" i="60"/>
  <c r="I446" i="60"/>
  <c r="C446" i="60"/>
  <c r="I445" i="60"/>
  <c r="C445" i="60"/>
  <c r="I444" i="60"/>
  <c r="C444" i="60"/>
  <c r="I443" i="60"/>
  <c r="C443" i="60"/>
  <c r="I442" i="60"/>
  <c r="C442" i="60"/>
  <c r="I441" i="60"/>
  <c r="C441" i="60"/>
  <c r="I440" i="60"/>
  <c r="C440" i="60"/>
  <c r="I439" i="60"/>
  <c r="C439" i="60"/>
  <c r="I438" i="60"/>
  <c r="C438" i="60"/>
  <c r="I437" i="60"/>
  <c r="C437" i="60"/>
  <c r="I436" i="60"/>
  <c r="C436" i="60"/>
  <c r="I434" i="60"/>
  <c r="C434" i="60"/>
  <c r="I433" i="60"/>
  <c r="C433" i="60"/>
  <c r="I432" i="60"/>
  <c r="C432" i="60"/>
  <c r="I431" i="60"/>
  <c r="C431" i="60"/>
  <c r="I430" i="60"/>
  <c r="C430" i="60"/>
  <c r="I429" i="60"/>
  <c r="C429" i="60"/>
  <c r="I428" i="60"/>
  <c r="C428" i="60"/>
  <c r="I427" i="60"/>
  <c r="C427" i="60"/>
  <c r="I426" i="60"/>
  <c r="C426" i="60"/>
  <c r="I425" i="60"/>
  <c r="C425" i="60"/>
  <c r="I424" i="60"/>
  <c r="C424" i="60"/>
  <c r="I422" i="60"/>
  <c r="C422" i="60"/>
  <c r="I421" i="60"/>
  <c r="C421" i="60"/>
  <c r="I420" i="60"/>
  <c r="C420" i="60"/>
  <c r="I419" i="60"/>
  <c r="C419" i="60"/>
  <c r="I418" i="60"/>
  <c r="C418" i="60"/>
  <c r="I417" i="60"/>
  <c r="C417" i="60"/>
  <c r="I416" i="60"/>
  <c r="C416" i="60"/>
  <c r="I415" i="60"/>
  <c r="C415" i="60"/>
  <c r="I414" i="60"/>
  <c r="C414" i="60"/>
  <c r="I413" i="60"/>
  <c r="C413" i="60"/>
  <c r="I411" i="60"/>
  <c r="C411" i="60"/>
  <c r="I410" i="60"/>
  <c r="C410" i="60"/>
  <c r="I409" i="60"/>
  <c r="C409" i="60"/>
  <c r="I408" i="60"/>
  <c r="C408" i="60"/>
  <c r="I407" i="60"/>
  <c r="C407" i="60"/>
  <c r="I406" i="60"/>
  <c r="C406" i="60"/>
  <c r="I405" i="60"/>
  <c r="C405" i="60"/>
  <c r="I404" i="60"/>
  <c r="C404" i="60"/>
  <c r="I403" i="60"/>
  <c r="C403" i="60"/>
  <c r="I402" i="60"/>
  <c r="C402" i="60"/>
  <c r="I401" i="60"/>
  <c r="C401" i="60"/>
  <c r="I400" i="60"/>
  <c r="C400" i="60"/>
  <c r="I399" i="60"/>
  <c r="C399" i="60"/>
  <c r="I398" i="60"/>
  <c r="C398" i="60"/>
  <c r="I396" i="60"/>
  <c r="C396" i="60"/>
  <c r="I395" i="60"/>
  <c r="C395" i="60"/>
  <c r="I394" i="60"/>
  <c r="C394" i="60"/>
  <c r="I393" i="60"/>
  <c r="C393" i="60"/>
  <c r="I392" i="60"/>
  <c r="C392" i="60"/>
  <c r="I391" i="60"/>
  <c r="C391" i="60"/>
  <c r="I390" i="60"/>
  <c r="C390" i="60"/>
  <c r="I389" i="60"/>
  <c r="C389" i="60"/>
  <c r="I388" i="60"/>
  <c r="C388" i="60"/>
  <c r="I387" i="60"/>
  <c r="C387" i="60"/>
  <c r="I385" i="60"/>
  <c r="C385" i="60"/>
  <c r="I384" i="60"/>
  <c r="C384" i="60"/>
  <c r="I383" i="60"/>
  <c r="C383" i="60"/>
  <c r="I382" i="60"/>
  <c r="C382" i="60"/>
  <c r="I381" i="60"/>
  <c r="C381" i="60"/>
  <c r="I380" i="60"/>
  <c r="C380" i="60"/>
  <c r="I379" i="60"/>
  <c r="C379" i="60"/>
  <c r="I378" i="60"/>
  <c r="C378" i="60"/>
  <c r="I377" i="60"/>
  <c r="C377" i="60"/>
  <c r="I376" i="60"/>
  <c r="C376" i="60"/>
  <c r="I375" i="60"/>
  <c r="C375" i="60"/>
  <c r="I374" i="60"/>
  <c r="C374" i="60"/>
  <c r="I373" i="60"/>
  <c r="C373" i="60"/>
  <c r="I372" i="60"/>
  <c r="C372" i="60"/>
  <c r="I370" i="60"/>
  <c r="C370" i="60"/>
  <c r="I369" i="60"/>
  <c r="C369" i="60"/>
  <c r="I368" i="60"/>
  <c r="C368" i="60"/>
  <c r="I367" i="60"/>
  <c r="C367" i="60"/>
  <c r="I366" i="60"/>
  <c r="C366" i="60"/>
  <c r="I365" i="60"/>
  <c r="C365" i="60"/>
  <c r="I364" i="60"/>
  <c r="C364" i="60"/>
  <c r="I363" i="60"/>
  <c r="C363" i="60"/>
  <c r="I362" i="60"/>
  <c r="C362" i="60"/>
  <c r="I361" i="60"/>
  <c r="C361" i="60"/>
  <c r="I360" i="60"/>
  <c r="C360" i="60"/>
  <c r="I358" i="60"/>
  <c r="C358" i="60"/>
  <c r="I357" i="60"/>
  <c r="C357" i="60"/>
  <c r="I356" i="60"/>
  <c r="C356" i="60"/>
  <c r="I355" i="60"/>
  <c r="C355" i="60"/>
  <c r="I354" i="60"/>
  <c r="C354" i="60"/>
  <c r="I353" i="60"/>
  <c r="C353" i="60"/>
  <c r="I352" i="60"/>
  <c r="C352" i="60"/>
  <c r="I351" i="60"/>
  <c r="C351" i="60"/>
  <c r="I350" i="60"/>
  <c r="C350" i="60"/>
  <c r="I349" i="60"/>
  <c r="C349" i="60"/>
  <c r="I348" i="60"/>
  <c r="C348" i="60"/>
  <c r="I346" i="60"/>
  <c r="C346" i="60"/>
  <c r="I344" i="60"/>
  <c r="C344" i="60"/>
  <c r="I342" i="60"/>
  <c r="C342" i="60"/>
  <c r="I341" i="60"/>
  <c r="C341" i="60"/>
  <c r="B340" i="60"/>
  <c r="I340" i="60" s="1"/>
  <c r="I337" i="60"/>
  <c r="C337" i="60"/>
  <c r="B337" i="60"/>
  <c r="I336" i="60"/>
  <c r="C336" i="60"/>
  <c r="B336" i="60"/>
  <c r="I335" i="60"/>
  <c r="C335" i="60"/>
  <c r="B335" i="60"/>
  <c r="I334" i="60"/>
  <c r="C334" i="60"/>
  <c r="B334" i="60"/>
  <c r="I333" i="60"/>
  <c r="C333" i="60"/>
  <c r="B333" i="60"/>
  <c r="I332" i="60"/>
  <c r="B332" i="60"/>
  <c r="I331" i="60"/>
  <c r="B331" i="60"/>
  <c r="I330" i="60"/>
  <c r="B330" i="60"/>
  <c r="I329" i="60"/>
  <c r="B329" i="60"/>
  <c r="I328" i="60"/>
  <c r="B328" i="60"/>
  <c r="I327" i="60"/>
  <c r="B327" i="60"/>
  <c r="I326" i="60"/>
  <c r="B326" i="60"/>
  <c r="I325" i="60"/>
  <c r="B325" i="60"/>
  <c r="I324" i="60"/>
  <c r="C324" i="60"/>
  <c r="B324" i="60"/>
  <c r="I323" i="60"/>
  <c r="B323" i="60"/>
  <c r="I322" i="60"/>
  <c r="B322" i="60"/>
  <c r="I321" i="60"/>
  <c r="B321" i="60"/>
  <c r="I320" i="60"/>
  <c r="C320" i="60"/>
  <c r="B320" i="60"/>
  <c r="I319" i="60"/>
  <c r="B319" i="60"/>
  <c r="I318" i="60"/>
  <c r="B318" i="60"/>
  <c r="I317" i="60"/>
  <c r="B317" i="60"/>
  <c r="I316" i="60"/>
  <c r="B316" i="60"/>
  <c r="I315" i="60"/>
  <c r="C315" i="60"/>
  <c r="B315" i="60"/>
  <c r="I314" i="60"/>
  <c r="B314" i="60"/>
  <c r="I313" i="60"/>
  <c r="B313" i="60"/>
  <c r="I312" i="60"/>
  <c r="B312" i="60"/>
  <c r="I311" i="60"/>
  <c r="B311" i="60"/>
  <c r="I310" i="60"/>
  <c r="B310" i="60"/>
  <c r="I309" i="60"/>
  <c r="B309" i="60"/>
  <c r="I308" i="60"/>
  <c r="B308" i="60"/>
  <c r="J306" i="60"/>
  <c r="A306" i="60" s="1"/>
  <c r="J305" i="60"/>
  <c r="B305" i="60" s="1"/>
  <c r="J304" i="60"/>
  <c r="A304" i="60" s="1"/>
  <c r="J303" i="60"/>
  <c r="A303" i="60" s="1"/>
  <c r="J302" i="60"/>
  <c r="B302" i="60" s="1"/>
  <c r="J301" i="60"/>
  <c r="J300" i="60"/>
  <c r="B300" i="60" s="1"/>
  <c r="J299" i="60"/>
  <c r="B299" i="60" s="1"/>
  <c r="J298" i="60"/>
  <c r="B298" i="60" s="1"/>
  <c r="J297" i="60"/>
  <c r="B297" i="60" s="1"/>
  <c r="J296" i="60"/>
  <c r="A296" i="60" s="1"/>
  <c r="J295" i="60"/>
  <c r="A295" i="60" s="1"/>
  <c r="J294" i="60"/>
  <c r="J293" i="60"/>
  <c r="B293" i="60" s="1"/>
  <c r="J292" i="60"/>
  <c r="A292" i="60" s="1"/>
  <c r="J291" i="60"/>
  <c r="A291" i="60" s="1"/>
  <c r="J290" i="60"/>
  <c r="A290" i="60" s="1"/>
  <c r="J289" i="60"/>
  <c r="I285" i="60"/>
  <c r="I282" i="60"/>
  <c r="I281" i="60"/>
  <c r="I279" i="60"/>
  <c r="J275" i="60"/>
  <c r="J274" i="60"/>
  <c r="J273" i="60"/>
  <c r="J272" i="60"/>
  <c r="J271" i="60"/>
  <c r="J270" i="60"/>
  <c r="J269" i="60"/>
  <c r="J268" i="60"/>
  <c r="B268" i="60" s="1"/>
  <c r="J267" i="60"/>
  <c r="J266" i="60"/>
  <c r="J254" i="60"/>
  <c r="J253" i="60"/>
  <c r="J252" i="60"/>
  <c r="J251" i="60"/>
  <c r="B251" i="60" s="1"/>
  <c r="J250" i="60"/>
  <c r="B250" i="60" s="1"/>
  <c r="J249" i="60"/>
  <c r="J248" i="60"/>
  <c r="J247" i="60"/>
  <c r="J246" i="60"/>
  <c r="I242" i="60"/>
  <c r="I241" i="60"/>
  <c r="I240" i="60"/>
  <c r="I237" i="60"/>
  <c r="I236" i="60"/>
  <c r="I232" i="60"/>
  <c r="B232" i="60"/>
  <c r="J224" i="60"/>
  <c r="B224" i="60" s="1"/>
  <c r="J223" i="60"/>
  <c r="B223" i="60" s="1"/>
  <c r="J222" i="60"/>
  <c r="B222" i="60" s="1"/>
  <c r="J221" i="60"/>
  <c r="J220" i="60"/>
  <c r="J219" i="60"/>
  <c r="J218" i="60"/>
  <c r="J217" i="60"/>
  <c r="J216" i="60"/>
  <c r="J215" i="60"/>
  <c r="J214" i="60"/>
  <c r="J213" i="60"/>
  <c r="J212" i="60"/>
  <c r="B212" i="60" s="1"/>
  <c r="J211" i="60"/>
  <c r="J210" i="60"/>
  <c r="B210" i="60" s="1"/>
  <c r="J209" i="60"/>
  <c r="I205" i="60"/>
  <c r="I204" i="60"/>
  <c r="I203" i="60"/>
  <c r="I201" i="60"/>
  <c r="I200" i="60"/>
  <c r="I199" i="60"/>
  <c r="I198" i="60"/>
  <c r="I197" i="60"/>
  <c r="I196" i="60"/>
  <c r="I194" i="60"/>
  <c r="I193" i="60"/>
  <c r="I192" i="60"/>
  <c r="I191" i="60"/>
  <c r="I190" i="60"/>
  <c r="I189" i="60"/>
  <c r="I187" i="60"/>
  <c r="I186" i="60"/>
  <c r="I185" i="60"/>
  <c r="I184" i="60"/>
  <c r="I183" i="60"/>
  <c r="I182" i="60"/>
  <c r="B178" i="60"/>
  <c r="B177" i="60"/>
  <c r="B176" i="60"/>
  <c r="B175" i="60"/>
  <c r="I171" i="60"/>
  <c r="I170" i="60"/>
  <c r="I165" i="60"/>
  <c r="I166" i="60" s="1"/>
  <c r="I160" i="60"/>
  <c r="I157" i="60"/>
  <c r="I156" i="60"/>
  <c r="K156" i="60" s="1"/>
  <c r="A156" i="60"/>
  <c r="I155" i="60"/>
  <c r="I154" i="60"/>
  <c r="I153" i="60"/>
  <c r="K153" i="60" s="1"/>
  <c r="A153" i="60"/>
  <c r="J149" i="60"/>
  <c r="A149" i="60" s="1"/>
  <c r="I149" i="60"/>
  <c r="J148" i="60"/>
  <c r="I148" i="60"/>
  <c r="I145" i="60"/>
  <c r="K145" i="60" s="1"/>
  <c r="A145" i="60"/>
  <c r="I144" i="60"/>
  <c r="K144" i="60" s="1"/>
  <c r="A144" i="60"/>
  <c r="I143" i="60"/>
  <c r="I142" i="60"/>
  <c r="K142" i="60" s="1"/>
  <c r="A142" i="60"/>
  <c r="I141" i="60"/>
  <c r="I140" i="60"/>
  <c r="K140" i="60" s="1"/>
  <c r="A140" i="60"/>
  <c r="I139" i="60"/>
  <c r="I138" i="60"/>
  <c r="I137" i="60"/>
  <c r="K127" i="60"/>
  <c r="A127" i="60"/>
  <c r="K126" i="60"/>
  <c r="A126" i="60"/>
  <c r="K125" i="60"/>
  <c r="A125" i="60"/>
  <c r="K124" i="60"/>
  <c r="A124" i="60"/>
  <c r="K123" i="60"/>
  <c r="A123" i="60"/>
  <c r="K122" i="60"/>
  <c r="A122" i="60"/>
  <c r="K121" i="60"/>
  <c r="A121" i="60"/>
  <c r="K120" i="60"/>
  <c r="A120" i="60"/>
  <c r="I119" i="60"/>
  <c r="K119" i="60" s="1"/>
  <c r="A119" i="60"/>
  <c r="I118" i="60"/>
  <c r="I117" i="60"/>
  <c r="I116" i="60"/>
  <c r="I115" i="60"/>
  <c r="I114" i="60"/>
  <c r="K107" i="60"/>
  <c r="A107" i="60"/>
  <c r="K106" i="60"/>
  <c r="A106" i="60"/>
  <c r="K105" i="60"/>
  <c r="A105" i="60"/>
  <c r="K104" i="60"/>
  <c r="A104" i="60"/>
  <c r="K103" i="60"/>
  <c r="A103" i="60"/>
  <c r="K102" i="60"/>
  <c r="A102" i="60"/>
  <c r="K101" i="60"/>
  <c r="A101" i="60"/>
  <c r="K100" i="60"/>
  <c r="A100" i="60"/>
  <c r="K99" i="60"/>
  <c r="A99" i="60"/>
  <c r="K98" i="60"/>
  <c r="A98" i="60"/>
  <c r="K97" i="60"/>
  <c r="A97" i="60"/>
  <c r="I95" i="60"/>
  <c r="I94" i="60"/>
  <c r="K94" i="60" s="1"/>
  <c r="A94" i="60"/>
  <c r="K84" i="60"/>
  <c r="A84" i="60"/>
  <c r="J83" i="60"/>
  <c r="J171" i="60" s="1"/>
  <c r="A171" i="60" s="1"/>
  <c r="J82" i="60"/>
  <c r="K82" i="60" s="1"/>
  <c r="J81" i="60"/>
  <c r="J79" i="60" s="1"/>
  <c r="K79" i="60" s="1"/>
  <c r="K80" i="60"/>
  <c r="A80" i="60"/>
  <c r="I72" i="60"/>
  <c r="I71" i="60"/>
  <c r="J70" i="60"/>
  <c r="A70" i="60" s="1"/>
  <c r="I70" i="60"/>
  <c r="J69" i="60"/>
  <c r="A69" i="60" s="1"/>
  <c r="I69" i="60"/>
  <c r="J68" i="60"/>
  <c r="A68" i="60" s="1"/>
  <c r="I68" i="60"/>
  <c r="J67" i="60"/>
  <c r="A67" i="60" s="1"/>
  <c r="I67" i="60"/>
  <c r="I66" i="60"/>
  <c r="J65" i="60"/>
  <c r="A65" i="60" s="1"/>
  <c r="I65" i="60"/>
  <c r="J64" i="60"/>
  <c r="A64" i="60" s="1"/>
  <c r="I64" i="60"/>
  <c r="I63" i="60"/>
  <c r="J62" i="60"/>
  <c r="A62" i="60" s="1"/>
  <c r="I62" i="60"/>
  <c r="I61" i="60"/>
  <c r="I58" i="60"/>
  <c r="K58" i="60" s="1"/>
  <c r="A58" i="60"/>
  <c r="I57" i="60"/>
  <c r="K57" i="60" s="1"/>
  <c r="A57" i="60"/>
  <c r="I56" i="60"/>
  <c r="K56" i="60" s="1"/>
  <c r="A56" i="60"/>
  <c r="I55" i="60"/>
  <c r="K55" i="60" s="1"/>
  <c r="A55" i="60"/>
  <c r="I54" i="60"/>
  <c r="K54" i="60" s="1"/>
  <c r="A54" i="60"/>
  <c r="I53" i="60"/>
  <c r="K53" i="60" s="1"/>
  <c r="A53" i="60"/>
  <c r="I52" i="60"/>
  <c r="K52" i="60" s="1"/>
  <c r="A52" i="60"/>
  <c r="I51" i="60"/>
  <c r="I50" i="60"/>
  <c r="K50" i="60" s="1"/>
  <c r="A50" i="60"/>
  <c r="I49" i="60"/>
  <c r="K49" i="60" s="1"/>
  <c r="A49" i="60"/>
  <c r="I48" i="60"/>
  <c r="K48" i="60" s="1"/>
  <c r="A48" i="60"/>
  <c r="I47" i="60"/>
  <c r="I46" i="60"/>
  <c r="K46" i="60" s="1"/>
  <c r="A46" i="60"/>
  <c r="I43" i="60"/>
  <c r="K43" i="60" s="1"/>
  <c r="A43" i="60"/>
  <c r="I42" i="60"/>
  <c r="K42" i="60" s="1"/>
  <c r="A42" i="60"/>
  <c r="I41" i="60"/>
  <c r="K41" i="60" s="1"/>
  <c r="A41" i="60"/>
  <c r="I40" i="60"/>
  <c r="K40" i="60" s="1"/>
  <c r="A40" i="60"/>
  <c r="I39" i="60"/>
  <c r="K39" i="60" s="1"/>
  <c r="A39" i="60"/>
  <c r="I38" i="60"/>
  <c r="K38" i="60" s="1"/>
  <c r="A38" i="60"/>
  <c r="J37" i="60"/>
  <c r="A37" i="60" s="1"/>
  <c r="I37" i="60"/>
  <c r="J36" i="60"/>
  <c r="A36" i="60" s="1"/>
  <c r="I36" i="60"/>
  <c r="J35" i="60"/>
  <c r="A35" i="60" s="1"/>
  <c r="I35" i="60"/>
  <c r="I34" i="60"/>
  <c r="B34" i="60" s="1"/>
  <c r="I33" i="60"/>
  <c r="B33" i="60" s="1"/>
  <c r="I32" i="60"/>
  <c r="B32" i="60" s="1"/>
  <c r="I31" i="60"/>
  <c r="B31" i="60" s="1"/>
  <c r="I29" i="60"/>
  <c r="A29" i="60" s="1"/>
  <c r="I27" i="60"/>
  <c r="I28" i="60" s="1"/>
  <c r="I25" i="60"/>
  <c r="A25" i="60" s="1"/>
  <c r="I21" i="60"/>
  <c r="I22" i="60" s="1"/>
  <c r="I19" i="60"/>
  <c r="A19" i="60" s="1"/>
  <c r="B19" i="60"/>
  <c r="B12" i="60"/>
  <c r="D11" i="60"/>
  <c r="D10" i="60"/>
  <c r="D9" i="60"/>
  <c r="E8" i="60"/>
  <c r="E7" i="60"/>
  <c r="E6" i="60"/>
  <c r="D5" i="60"/>
  <c r="D4" i="60"/>
  <c r="D3" i="60"/>
  <c r="G1" i="60"/>
  <c r="M668" i="59"/>
  <c r="A668" i="59" s="1"/>
  <c r="M667" i="59"/>
  <c r="A667" i="59" s="1"/>
  <c r="M666" i="59"/>
  <c r="B666" i="59" s="1"/>
  <c r="M665" i="59"/>
  <c r="M664" i="59"/>
  <c r="A664" i="59" s="1"/>
  <c r="M663" i="59"/>
  <c r="M662" i="59"/>
  <c r="B662" i="59" s="1"/>
  <c r="M661" i="59"/>
  <c r="B661" i="59" s="1"/>
  <c r="M660" i="59"/>
  <c r="A660" i="59" s="1"/>
  <c r="M659" i="59"/>
  <c r="A659" i="59" s="1"/>
  <c r="M658" i="59"/>
  <c r="A658" i="59" s="1"/>
  <c r="B656" i="59"/>
  <c r="B655" i="59"/>
  <c r="I594" i="59"/>
  <c r="I586" i="59"/>
  <c r="C586" i="59"/>
  <c r="I585" i="59"/>
  <c r="C585" i="59"/>
  <c r="I584" i="59"/>
  <c r="C584" i="59"/>
  <c r="I583" i="59"/>
  <c r="C583" i="59"/>
  <c r="I582" i="59"/>
  <c r="C582" i="59"/>
  <c r="I581" i="59"/>
  <c r="C581" i="59"/>
  <c r="I580" i="59"/>
  <c r="C580" i="59"/>
  <c r="I579" i="59"/>
  <c r="C579" i="59"/>
  <c r="I578" i="59"/>
  <c r="C578" i="59"/>
  <c r="I577" i="59"/>
  <c r="C577" i="59"/>
  <c r="I576" i="59"/>
  <c r="C576" i="59"/>
  <c r="I575" i="59"/>
  <c r="C575" i="59"/>
  <c r="I574" i="59"/>
  <c r="C574" i="59"/>
  <c r="I573" i="59"/>
  <c r="C573" i="59"/>
  <c r="I571" i="59"/>
  <c r="C571" i="59"/>
  <c r="I570" i="59"/>
  <c r="C570" i="59"/>
  <c r="I569" i="59"/>
  <c r="C569" i="59"/>
  <c r="I568" i="59"/>
  <c r="C568" i="59"/>
  <c r="I567" i="59"/>
  <c r="C567" i="59"/>
  <c r="I566" i="59"/>
  <c r="C566" i="59"/>
  <c r="I565" i="59"/>
  <c r="C565" i="59"/>
  <c r="I564" i="59"/>
  <c r="C564" i="59"/>
  <c r="I563" i="59"/>
  <c r="C563" i="59"/>
  <c r="I562" i="59"/>
  <c r="C562" i="59"/>
  <c r="I561" i="59"/>
  <c r="C561" i="59"/>
  <c r="I560" i="59"/>
  <c r="C560" i="59"/>
  <c r="I559" i="59"/>
  <c r="C559" i="59"/>
  <c r="I558" i="59"/>
  <c r="C558" i="59"/>
  <c r="I556" i="59"/>
  <c r="C556" i="59"/>
  <c r="I555" i="59"/>
  <c r="C555" i="59"/>
  <c r="I554" i="59"/>
  <c r="C554" i="59"/>
  <c r="I553" i="59"/>
  <c r="C553" i="59"/>
  <c r="I552" i="59"/>
  <c r="C552" i="59"/>
  <c r="I551" i="59"/>
  <c r="C551" i="59"/>
  <c r="I550" i="59"/>
  <c r="C550" i="59"/>
  <c r="I549" i="59"/>
  <c r="C549" i="59"/>
  <c r="I548" i="59"/>
  <c r="C548" i="59"/>
  <c r="I547" i="59"/>
  <c r="C547" i="59"/>
  <c r="I546" i="59"/>
  <c r="C546" i="59"/>
  <c r="I545" i="59"/>
  <c r="C545" i="59"/>
  <c r="I544" i="59"/>
  <c r="C544" i="59"/>
  <c r="I543" i="59"/>
  <c r="C543" i="59"/>
  <c r="I541" i="59"/>
  <c r="C541" i="59"/>
  <c r="I540" i="59"/>
  <c r="C540" i="59"/>
  <c r="I539" i="59"/>
  <c r="C539" i="59"/>
  <c r="I538" i="59"/>
  <c r="C538" i="59"/>
  <c r="I537" i="59"/>
  <c r="C537" i="59"/>
  <c r="I536" i="59"/>
  <c r="C536" i="59"/>
  <c r="I535" i="59"/>
  <c r="C535" i="59"/>
  <c r="I534" i="59"/>
  <c r="C534" i="59"/>
  <c r="I533" i="59"/>
  <c r="C533" i="59"/>
  <c r="I532" i="59"/>
  <c r="C532" i="59"/>
  <c r="I531" i="59"/>
  <c r="C531" i="59"/>
  <c r="I530" i="59"/>
  <c r="C530" i="59"/>
  <c r="I529" i="59"/>
  <c r="C529" i="59"/>
  <c r="I528" i="59"/>
  <c r="C528" i="59"/>
  <c r="I526" i="59"/>
  <c r="C526" i="59"/>
  <c r="I525" i="59"/>
  <c r="C525" i="59"/>
  <c r="I524" i="59"/>
  <c r="C524" i="59"/>
  <c r="I523" i="59"/>
  <c r="C523" i="59"/>
  <c r="I522" i="59"/>
  <c r="C522" i="59"/>
  <c r="I521" i="59"/>
  <c r="C521" i="59"/>
  <c r="I520" i="59"/>
  <c r="C520" i="59"/>
  <c r="I519" i="59"/>
  <c r="C519" i="59"/>
  <c r="I518" i="59"/>
  <c r="C518" i="59"/>
  <c r="I517" i="59"/>
  <c r="C517" i="59"/>
  <c r="I516" i="59"/>
  <c r="C516" i="59"/>
  <c r="I515" i="59"/>
  <c r="C515" i="59"/>
  <c r="I514" i="59"/>
  <c r="C514" i="59"/>
  <c r="I513" i="59"/>
  <c r="C513" i="59"/>
  <c r="I511" i="59"/>
  <c r="C511" i="59"/>
  <c r="I510" i="59"/>
  <c r="C510" i="59"/>
  <c r="I509" i="59"/>
  <c r="C509" i="59"/>
  <c r="I508" i="59"/>
  <c r="C508" i="59"/>
  <c r="I507" i="59"/>
  <c r="C507" i="59"/>
  <c r="I506" i="59"/>
  <c r="C506" i="59"/>
  <c r="I505" i="59"/>
  <c r="C505" i="59"/>
  <c r="I504" i="59"/>
  <c r="C504" i="59"/>
  <c r="I503" i="59"/>
  <c r="C503" i="59"/>
  <c r="I502" i="59"/>
  <c r="C502" i="59"/>
  <c r="I501" i="59"/>
  <c r="C501" i="59"/>
  <c r="I500" i="59"/>
  <c r="C500" i="59"/>
  <c r="I499" i="59"/>
  <c r="C499" i="59"/>
  <c r="I498" i="59"/>
  <c r="C498" i="59"/>
  <c r="I496" i="59"/>
  <c r="C496" i="59"/>
  <c r="I495" i="59"/>
  <c r="C495" i="59"/>
  <c r="I494" i="59"/>
  <c r="C494" i="59"/>
  <c r="I493" i="59"/>
  <c r="C493" i="59"/>
  <c r="I492" i="59"/>
  <c r="C492" i="59"/>
  <c r="I491" i="59"/>
  <c r="C491" i="59"/>
  <c r="I490" i="59"/>
  <c r="C490" i="59"/>
  <c r="I489" i="59"/>
  <c r="C489" i="59"/>
  <c r="I488" i="59"/>
  <c r="C488" i="59"/>
  <c r="I487" i="59"/>
  <c r="C487" i="59"/>
  <c r="I486" i="59"/>
  <c r="C486" i="59"/>
  <c r="I484" i="59"/>
  <c r="C484" i="59"/>
  <c r="I483" i="59"/>
  <c r="C483" i="59"/>
  <c r="I482" i="59"/>
  <c r="C482" i="59"/>
  <c r="I481" i="59"/>
  <c r="C481" i="59"/>
  <c r="I480" i="59"/>
  <c r="C480" i="59"/>
  <c r="I479" i="59"/>
  <c r="C479" i="59"/>
  <c r="I478" i="59"/>
  <c r="C478" i="59"/>
  <c r="I477" i="59"/>
  <c r="C477" i="59"/>
  <c r="I476" i="59"/>
  <c r="C476" i="59"/>
  <c r="I475" i="59"/>
  <c r="C475" i="59"/>
  <c r="I474" i="59"/>
  <c r="C474" i="59"/>
  <c r="I473" i="59"/>
  <c r="C473" i="59"/>
  <c r="I472" i="59"/>
  <c r="C472" i="59"/>
  <c r="I471" i="59"/>
  <c r="C471" i="59"/>
  <c r="I469" i="59"/>
  <c r="C469" i="59"/>
  <c r="I468" i="59"/>
  <c r="C468" i="59"/>
  <c r="I467" i="59"/>
  <c r="C467" i="59"/>
  <c r="I466" i="59"/>
  <c r="C466" i="59"/>
  <c r="I465" i="59"/>
  <c r="C465" i="59"/>
  <c r="I464" i="59"/>
  <c r="C464" i="59"/>
  <c r="I463" i="59"/>
  <c r="C463" i="59"/>
  <c r="I462" i="59"/>
  <c r="C462" i="59"/>
  <c r="I461" i="59"/>
  <c r="C461" i="59"/>
  <c r="I460" i="59"/>
  <c r="C460" i="59"/>
  <c r="I458" i="59"/>
  <c r="C458" i="59"/>
  <c r="I457" i="59"/>
  <c r="C457" i="59"/>
  <c r="I456" i="59"/>
  <c r="C456" i="59"/>
  <c r="I455" i="59"/>
  <c r="C455" i="59"/>
  <c r="I454" i="59"/>
  <c r="C454" i="59"/>
  <c r="I453" i="59"/>
  <c r="C453" i="59"/>
  <c r="I452" i="59"/>
  <c r="C452" i="59"/>
  <c r="I451" i="59"/>
  <c r="C451" i="59"/>
  <c r="I450" i="59"/>
  <c r="C450" i="59"/>
  <c r="I449" i="59"/>
  <c r="C449" i="59"/>
  <c r="I448" i="59"/>
  <c r="C448" i="59"/>
  <c r="I446" i="59"/>
  <c r="C446" i="59"/>
  <c r="I445" i="59"/>
  <c r="C445" i="59"/>
  <c r="I444" i="59"/>
  <c r="C444" i="59"/>
  <c r="I443" i="59"/>
  <c r="C443" i="59"/>
  <c r="I442" i="59"/>
  <c r="C442" i="59"/>
  <c r="I441" i="59"/>
  <c r="C441" i="59"/>
  <c r="I440" i="59"/>
  <c r="C440" i="59"/>
  <c r="I439" i="59"/>
  <c r="C439" i="59"/>
  <c r="I438" i="59"/>
  <c r="C438" i="59"/>
  <c r="I437" i="59"/>
  <c r="C437" i="59"/>
  <c r="I436" i="59"/>
  <c r="C436" i="59"/>
  <c r="I434" i="59"/>
  <c r="C434" i="59"/>
  <c r="I433" i="59"/>
  <c r="C433" i="59"/>
  <c r="I432" i="59"/>
  <c r="C432" i="59"/>
  <c r="I431" i="59"/>
  <c r="C431" i="59"/>
  <c r="I430" i="59"/>
  <c r="C430" i="59"/>
  <c r="I429" i="59"/>
  <c r="C429" i="59"/>
  <c r="I428" i="59"/>
  <c r="C428" i="59"/>
  <c r="I427" i="59"/>
  <c r="C427" i="59"/>
  <c r="I426" i="59"/>
  <c r="C426" i="59"/>
  <c r="I425" i="59"/>
  <c r="C425" i="59"/>
  <c r="I424" i="59"/>
  <c r="C424" i="59"/>
  <c r="I422" i="59"/>
  <c r="C422" i="59"/>
  <c r="I421" i="59"/>
  <c r="C421" i="59"/>
  <c r="I420" i="59"/>
  <c r="C420" i="59"/>
  <c r="I419" i="59"/>
  <c r="C419" i="59"/>
  <c r="I418" i="59"/>
  <c r="C418" i="59"/>
  <c r="I417" i="59"/>
  <c r="C417" i="59"/>
  <c r="I416" i="59"/>
  <c r="C416" i="59"/>
  <c r="I415" i="59"/>
  <c r="C415" i="59"/>
  <c r="I414" i="59"/>
  <c r="C414" i="59"/>
  <c r="I413" i="59"/>
  <c r="C413" i="59"/>
  <c r="I411" i="59"/>
  <c r="C411" i="59"/>
  <c r="I410" i="59"/>
  <c r="C410" i="59"/>
  <c r="I409" i="59"/>
  <c r="C409" i="59"/>
  <c r="I408" i="59"/>
  <c r="C408" i="59"/>
  <c r="I407" i="59"/>
  <c r="C407" i="59"/>
  <c r="I406" i="59"/>
  <c r="C406" i="59"/>
  <c r="I405" i="59"/>
  <c r="C405" i="59"/>
  <c r="I404" i="59"/>
  <c r="C404" i="59"/>
  <c r="I403" i="59"/>
  <c r="C403" i="59"/>
  <c r="I402" i="59"/>
  <c r="C402" i="59"/>
  <c r="I401" i="59"/>
  <c r="C401" i="59"/>
  <c r="I400" i="59"/>
  <c r="C400" i="59"/>
  <c r="I399" i="59"/>
  <c r="C399" i="59"/>
  <c r="I398" i="59"/>
  <c r="C398" i="59"/>
  <c r="I396" i="59"/>
  <c r="C396" i="59"/>
  <c r="I395" i="59"/>
  <c r="C395" i="59"/>
  <c r="I394" i="59"/>
  <c r="C394" i="59"/>
  <c r="I393" i="59"/>
  <c r="C393" i="59"/>
  <c r="I392" i="59"/>
  <c r="C392" i="59"/>
  <c r="I391" i="59"/>
  <c r="C391" i="59"/>
  <c r="I390" i="59"/>
  <c r="C390" i="59"/>
  <c r="I389" i="59"/>
  <c r="C389" i="59"/>
  <c r="I388" i="59"/>
  <c r="C388" i="59"/>
  <c r="I387" i="59"/>
  <c r="C387" i="59"/>
  <c r="I385" i="59"/>
  <c r="C385" i="59"/>
  <c r="I384" i="59"/>
  <c r="C384" i="59"/>
  <c r="I383" i="59"/>
  <c r="C383" i="59"/>
  <c r="I382" i="59"/>
  <c r="C382" i="59"/>
  <c r="I381" i="59"/>
  <c r="C381" i="59"/>
  <c r="I380" i="59"/>
  <c r="C380" i="59"/>
  <c r="I379" i="59"/>
  <c r="C379" i="59"/>
  <c r="I378" i="59"/>
  <c r="C378" i="59"/>
  <c r="I377" i="59"/>
  <c r="C377" i="59"/>
  <c r="I376" i="59"/>
  <c r="C376" i="59"/>
  <c r="I375" i="59"/>
  <c r="C375" i="59"/>
  <c r="I374" i="59"/>
  <c r="C374" i="59"/>
  <c r="I373" i="59"/>
  <c r="C373" i="59"/>
  <c r="I372" i="59"/>
  <c r="C372" i="59"/>
  <c r="I370" i="59"/>
  <c r="C370" i="59"/>
  <c r="I369" i="59"/>
  <c r="C369" i="59"/>
  <c r="I368" i="59"/>
  <c r="C368" i="59"/>
  <c r="I367" i="59"/>
  <c r="C367" i="59"/>
  <c r="I366" i="59"/>
  <c r="C366" i="59"/>
  <c r="I365" i="59"/>
  <c r="C365" i="59"/>
  <c r="I364" i="59"/>
  <c r="C364" i="59"/>
  <c r="I363" i="59"/>
  <c r="C363" i="59"/>
  <c r="I362" i="59"/>
  <c r="C362" i="59"/>
  <c r="I361" i="59"/>
  <c r="C361" i="59"/>
  <c r="I360" i="59"/>
  <c r="C360" i="59"/>
  <c r="I358" i="59"/>
  <c r="C358" i="59"/>
  <c r="I357" i="59"/>
  <c r="C357" i="59"/>
  <c r="I356" i="59"/>
  <c r="C356" i="59"/>
  <c r="I355" i="59"/>
  <c r="C355" i="59"/>
  <c r="I354" i="59"/>
  <c r="C354" i="59"/>
  <c r="I353" i="59"/>
  <c r="C353" i="59"/>
  <c r="I352" i="59"/>
  <c r="C352" i="59"/>
  <c r="I351" i="59"/>
  <c r="C351" i="59"/>
  <c r="I350" i="59"/>
  <c r="C350" i="59"/>
  <c r="I349" i="59"/>
  <c r="C349" i="59"/>
  <c r="I348" i="59"/>
  <c r="C348" i="59"/>
  <c r="I346" i="59"/>
  <c r="C346" i="59"/>
  <c r="I344" i="59"/>
  <c r="C344" i="59"/>
  <c r="I342" i="59"/>
  <c r="C342" i="59"/>
  <c r="I341" i="59"/>
  <c r="C341" i="59"/>
  <c r="B340" i="59"/>
  <c r="C340" i="59" s="1"/>
  <c r="I337" i="59"/>
  <c r="C337" i="59"/>
  <c r="B337" i="59"/>
  <c r="I336" i="59"/>
  <c r="C336" i="59"/>
  <c r="B336" i="59"/>
  <c r="I335" i="59"/>
  <c r="C335" i="59"/>
  <c r="B335" i="59"/>
  <c r="I334" i="59"/>
  <c r="C334" i="59"/>
  <c r="B334" i="59"/>
  <c r="I333" i="59"/>
  <c r="C333" i="59"/>
  <c r="B333" i="59"/>
  <c r="I332" i="59"/>
  <c r="B332" i="59"/>
  <c r="I331" i="59"/>
  <c r="B331" i="59"/>
  <c r="I330" i="59"/>
  <c r="B330" i="59"/>
  <c r="I329" i="59"/>
  <c r="B329" i="59"/>
  <c r="I328" i="59"/>
  <c r="B328" i="59"/>
  <c r="I327" i="59"/>
  <c r="B327" i="59"/>
  <c r="I326" i="59"/>
  <c r="B326" i="59"/>
  <c r="I325" i="59"/>
  <c r="B325" i="59"/>
  <c r="I324" i="59"/>
  <c r="C324" i="59"/>
  <c r="B324" i="59"/>
  <c r="I323" i="59"/>
  <c r="B323" i="59"/>
  <c r="I322" i="59"/>
  <c r="B322" i="59"/>
  <c r="I321" i="59"/>
  <c r="B321" i="59"/>
  <c r="I320" i="59"/>
  <c r="C320" i="59"/>
  <c r="B320" i="59"/>
  <c r="I319" i="59"/>
  <c r="B319" i="59"/>
  <c r="I318" i="59"/>
  <c r="B318" i="59"/>
  <c r="I317" i="59"/>
  <c r="B317" i="59"/>
  <c r="I316" i="59"/>
  <c r="B316" i="59"/>
  <c r="I315" i="59"/>
  <c r="C315" i="59"/>
  <c r="B315" i="59"/>
  <c r="I314" i="59"/>
  <c r="B314" i="59"/>
  <c r="I313" i="59"/>
  <c r="B313" i="59"/>
  <c r="I312" i="59"/>
  <c r="B312" i="59"/>
  <c r="I311" i="59"/>
  <c r="B311" i="59"/>
  <c r="I310" i="59"/>
  <c r="B310" i="59"/>
  <c r="I309" i="59"/>
  <c r="B309" i="59"/>
  <c r="I308" i="59"/>
  <c r="B308" i="59"/>
  <c r="J306" i="59"/>
  <c r="A306" i="59" s="1"/>
  <c r="J305" i="59"/>
  <c r="A305" i="59" s="1"/>
  <c r="J304" i="59"/>
  <c r="B304" i="59" s="1"/>
  <c r="J303" i="59"/>
  <c r="B303" i="59" s="1"/>
  <c r="J302" i="59"/>
  <c r="B302" i="59" s="1"/>
  <c r="J301" i="59"/>
  <c r="A301" i="59" s="1"/>
  <c r="J300" i="59"/>
  <c r="B300" i="59" s="1"/>
  <c r="J299" i="59"/>
  <c r="J298" i="59"/>
  <c r="J297" i="59"/>
  <c r="J296" i="59"/>
  <c r="B296" i="59" s="1"/>
  <c r="J295" i="59"/>
  <c r="A295" i="59" s="1"/>
  <c r="J294" i="59"/>
  <c r="J293" i="59"/>
  <c r="B293" i="59" s="1"/>
  <c r="J292" i="59"/>
  <c r="J291" i="59"/>
  <c r="B291" i="59" s="1"/>
  <c r="J290" i="59"/>
  <c r="A290" i="59" s="1"/>
  <c r="J289" i="59"/>
  <c r="B289" i="59" s="1"/>
  <c r="I285" i="59"/>
  <c r="I282" i="59"/>
  <c r="I281" i="59"/>
  <c r="I279" i="59"/>
  <c r="J275" i="59"/>
  <c r="J274" i="59"/>
  <c r="J273" i="59"/>
  <c r="J272" i="59"/>
  <c r="J271" i="59"/>
  <c r="J270" i="59"/>
  <c r="J269" i="59"/>
  <c r="J268" i="59"/>
  <c r="B268" i="59" s="1"/>
  <c r="J267" i="59"/>
  <c r="J266" i="59"/>
  <c r="J254" i="59"/>
  <c r="J253" i="59"/>
  <c r="J252" i="59"/>
  <c r="J251" i="59"/>
  <c r="B251" i="59" s="1"/>
  <c r="J250" i="59"/>
  <c r="B250" i="59" s="1"/>
  <c r="J249" i="59"/>
  <c r="J248" i="59"/>
  <c r="J247" i="59"/>
  <c r="J246" i="59"/>
  <c r="I242" i="59"/>
  <c r="I241" i="59"/>
  <c r="I240" i="59"/>
  <c r="I237" i="59"/>
  <c r="I236" i="59"/>
  <c r="I232" i="59"/>
  <c r="B232" i="59"/>
  <c r="J224" i="59"/>
  <c r="B224" i="59" s="1"/>
  <c r="J223" i="59"/>
  <c r="B223" i="59" s="1"/>
  <c r="J222" i="59"/>
  <c r="B222" i="59" s="1"/>
  <c r="J221" i="59"/>
  <c r="J220" i="59"/>
  <c r="J219" i="59"/>
  <c r="J218" i="59"/>
  <c r="J217" i="59"/>
  <c r="J216" i="59"/>
  <c r="J215" i="59"/>
  <c r="J214" i="59"/>
  <c r="J213" i="59"/>
  <c r="J212" i="59"/>
  <c r="B212" i="59" s="1"/>
  <c r="J211" i="59"/>
  <c r="J210" i="59"/>
  <c r="B210" i="59" s="1"/>
  <c r="J209" i="59"/>
  <c r="I205" i="59"/>
  <c r="I204" i="59"/>
  <c r="I203" i="59"/>
  <c r="I201" i="59"/>
  <c r="I200" i="59"/>
  <c r="I199" i="59"/>
  <c r="I198" i="59"/>
  <c r="I197" i="59"/>
  <c r="I196" i="59"/>
  <c r="I194" i="59"/>
  <c r="I193" i="59"/>
  <c r="I192" i="59"/>
  <c r="I191" i="59"/>
  <c r="I190" i="59"/>
  <c r="I189" i="59"/>
  <c r="I187" i="59"/>
  <c r="I186" i="59"/>
  <c r="I185" i="59"/>
  <c r="I184" i="59"/>
  <c r="I183" i="59"/>
  <c r="I182" i="59"/>
  <c r="B178" i="59"/>
  <c r="B177" i="59"/>
  <c r="B176" i="59"/>
  <c r="B175" i="59"/>
  <c r="I171" i="59"/>
  <c r="I170" i="59"/>
  <c r="I165" i="59"/>
  <c r="I160" i="59"/>
  <c r="I157" i="59"/>
  <c r="I156" i="59"/>
  <c r="K156" i="59" s="1"/>
  <c r="A156" i="59"/>
  <c r="I155" i="59"/>
  <c r="I154" i="59"/>
  <c r="I153" i="59"/>
  <c r="K153" i="59" s="1"/>
  <c r="A153" i="59"/>
  <c r="J149" i="59"/>
  <c r="A149" i="59" s="1"/>
  <c r="I149" i="59"/>
  <c r="J148" i="59"/>
  <c r="A148" i="59" s="1"/>
  <c r="I148" i="59"/>
  <c r="I145" i="59"/>
  <c r="K145" i="59" s="1"/>
  <c r="A145" i="59"/>
  <c r="I144" i="59"/>
  <c r="K144" i="59" s="1"/>
  <c r="A144" i="59"/>
  <c r="I143" i="59"/>
  <c r="I142" i="59"/>
  <c r="K142" i="59" s="1"/>
  <c r="A142" i="59"/>
  <c r="I141" i="59"/>
  <c r="I140" i="59"/>
  <c r="K140" i="59" s="1"/>
  <c r="A140" i="59"/>
  <c r="I139" i="59"/>
  <c r="I138" i="59"/>
  <c r="I137" i="59"/>
  <c r="K127" i="59"/>
  <c r="A127" i="59"/>
  <c r="K126" i="59"/>
  <c r="A126" i="59"/>
  <c r="K125" i="59"/>
  <c r="A125" i="59"/>
  <c r="K124" i="59"/>
  <c r="A124" i="59"/>
  <c r="K123" i="59"/>
  <c r="A123" i="59"/>
  <c r="K122" i="59"/>
  <c r="A122" i="59"/>
  <c r="K121" i="59"/>
  <c r="A121" i="59"/>
  <c r="K120" i="59"/>
  <c r="A120" i="59"/>
  <c r="I119" i="59"/>
  <c r="K119" i="59" s="1"/>
  <c r="A119" i="59"/>
  <c r="I118" i="59"/>
  <c r="I117" i="59"/>
  <c r="I116" i="59"/>
  <c r="I115" i="59"/>
  <c r="I114" i="59"/>
  <c r="K107" i="59"/>
  <c r="A107" i="59"/>
  <c r="K106" i="59"/>
  <c r="A106" i="59"/>
  <c r="K105" i="59"/>
  <c r="A105" i="59"/>
  <c r="K104" i="59"/>
  <c r="A104" i="59"/>
  <c r="K103" i="59"/>
  <c r="A103" i="59"/>
  <c r="K102" i="59"/>
  <c r="A102" i="59"/>
  <c r="K101" i="59"/>
  <c r="A101" i="59"/>
  <c r="K100" i="59"/>
  <c r="A100" i="59"/>
  <c r="K99" i="59"/>
  <c r="A99" i="59"/>
  <c r="K98" i="59"/>
  <c r="A98" i="59"/>
  <c r="K97" i="59"/>
  <c r="A97" i="59"/>
  <c r="I95" i="59"/>
  <c r="I94" i="59"/>
  <c r="K94" i="59" s="1"/>
  <c r="A94" i="59"/>
  <c r="K84" i="59"/>
  <c r="A84" i="59"/>
  <c r="J83" i="59"/>
  <c r="A83" i="59" s="1"/>
  <c r="J82" i="59"/>
  <c r="A82" i="59" s="1"/>
  <c r="J81" i="59"/>
  <c r="K80" i="59"/>
  <c r="A80" i="59"/>
  <c r="I72" i="59"/>
  <c r="I71" i="59"/>
  <c r="J70" i="59"/>
  <c r="A70" i="59" s="1"/>
  <c r="I70" i="59"/>
  <c r="J69" i="59"/>
  <c r="A69" i="59" s="1"/>
  <c r="I69" i="59"/>
  <c r="J68" i="59"/>
  <c r="I68" i="59"/>
  <c r="A68" i="59"/>
  <c r="J67" i="59"/>
  <c r="A67" i="59" s="1"/>
  <c r="I67" i="59"/>
  <c r="I66" i="59"/>
  <c r="J65" i="59"/>
  <c r="A65" i="59" s="1"/>
  <c r="I65" i="59"/>
  <c r="J64" i="59"/>
  <c r="I64" i="59"/>
  <c r="K64" i="59" s="1"/>
  <c r="A64" i="59"/>
  <c r="I63" i="59"/>
  <c r="J62" i="59"/>
  <c r="I62" i="59"/>
  <c r="K62" i="59" s="1"/>
  <c r="A62" i="59"/>
  <c r="I61" i="59"/>
  <c r="I58" i="59"/>
  <c r="K58" i="59" s="1"/>
  <c r="A58" i="59"/>
  <c r="I57" i="59"/>
  <c r="K57" i="59" s="1"/>
  <c r="A57" i="59"/>
  <c r="I56" i="59"/>
  <c r="K56" i="59" s="1"/>
  <c r="A56" i="59"/>
  <c r="I55" i="59"/>
  <c r="K55" i="59" s="1"/>
  <c r="A55" i="59"/>
  <c r="I54" i="59"/>
  <c r="K54" i="59" s="1"/>
  <c r="A54" i="59"/>
  <c r="K53" i="59"/>
  <c r="I53" i="59"/>
  <c r="A53" i="59"/>
  <c r="I52" i="59"/>
  <c r="K52" i="59" s="1"/>
  <c r="A52" i="59"/>
  <c r="I51" i="59"/>
  <c r="I50" i="59"/>
  <c r="K50" i="59" s="1"/>
  <c r="A50" i="59"/>
  <c r="I49" i="59"/>
  <c r="K49" i="59" s="1"/>
  <c r="A49" i="59"/>
  <c r="I48" i="59"/>
  <c r="K48" i="59" s="1"/>
  <c r="A48" i="59"/>
  <c r="I47" i="59"/>
  <c r="I46" i="59"/>
  <c r="K46" i="59" s="1"/>
  <c r="A46" i="59"/>
  <c r="I43" i="59"/>
  <c r="K43" i="59" s="1"/>
  <c r="A43" i="59"/>
  <c r="I42" i="59"/>
  <c r="K42" i="59" s="1"/>
  <c r="A42" i="59"/>
  <c r="I41" i="59"/>
  <c r="K41" i="59" s="1"/>
  <c r="A41" i="59"/>
  <c r="I40" i="59"/>
  <c r="K40" i="59" s="1"/>
  <c r="A40" i="59"/>
  <c r="I39" i="59"/>
  <c r="K39" i="59" s="1"/>
  <c r="A39" i="59"/>
  <c r="I38" i="59"/>
  <c r="K38" i="59" s="1"/>
  <c r="A38" i="59"/>
  <c r="J37" i="59"/>
  <c r="A37" i="59" s="1"/>
  <c r="I37" i="59"/>
  <c r="J36" i="59"/>
  <c r="A36" i="59" s="1"/>
  <c r="I36" i="59"/>
  <c r="J35" i="59"/>
  <c r="A35" i="59" s="1"/>
  <c r="I35" i="59"/>
  <c r="I34" i="59"/>
  <c r="B34" i="59" s="1"/>
  <c r="I33" i="59"/>
  <c r="B33" i="59" s="1"/>
  <c r="I32" i="59"/>
  <c r="B32" i="59" s="1"/>
  <c r="I31" i="59"/>
  <c r="B31" i="59" s="1"/>
  <c r="I29" i="59"/>
  <c r="I30" i="59" s="1"/>
  <c r="I27" i="59"/>
  <c r="I28" i="59" s="1"/>
  <c r="A28" i="59" s="1"/>
  <c r="I25" i="59"/>
  <c r="I26" i="59" s="1"/>
  <c r="I21" i="59"/>
  <c r="I22" i="59" s="1"/>
  <c r="I19" i="59"/>
  <c r="I20" i="59" s="1"/>
  <c r="B19" i="59"/>
  <c r="B12" i="59"/>
  <c r="D11" i="59"/>
  <c r="D10" i="59"/>
  <c r="D9" i="59"/>
  <c r="E8" i="59"/>
  <c r="E7" i="59"/>
  <c r="E6" i="59"/>
  <c r="D5" i="59"/>
  <c r="D4" i="59"/>
  <c r="D3" i="59"/>
  <c r="G1" i="59"/>
  <c r="M668" i="58"/>
  <c r="A668" i="58" s="1"/>
  <c r="M667" i="58"/>
  <c r="A667" i="58" s="1"/>
  <c r="M666" i="58"/>
  <c r="B666" i="58" s="1"/>
  <c r="M665" i="58"/>
  <c r="M664" i="58"/>
  <c r="A664" i="58" s="1"/>
  <c r="M663" i="58"/>
  <c r="M662" i="58"/>
  <c r="B662" i="58" s="1"/>
  <c r="M661" i="58"/>
  <c r="B661" i="58" s="1"/>
  <c r="M660" i="58"/>
  <c r="A660" i="58" s="1"/>
  <c r="M659" i="58"/>
  <c r="A659" i="58" s="1"/>
  <c r="M658" i="58"/>
  <c r="B658" i="58" s="1"/>
  <c r="B656" i="58"/>
  <c r="B655" i="58"/>
  <c r="I594" i="58"/>
  <c r="I586" i="58"/>
  <c r="C586" i="58"/>
  <c r="I585" i="58"/>
  <c r="C585" i="58"/>
  <c r="I584" i="58"/>
  <c r="C584" i="58"/>
  <c r="I583" i="58"/>
  <c r="C583" i="58"/>
  <c r="I582" i="58"/>
  <c r="C582" i="58"/>
  <c r="I581" i="58"/>
  <c r="C581" i="58"/>
  <c r="I580" i="58"/>
  <c r="C580" i="58"/>
  <c r="I579" i="58"/>
  <c r="C579" i="58"/>
  <c r="I578" i="58"/>
  <c r="C578" i="58"/>
  <c r="I577" i="58"/>
  <c r="C577" i="58"/>
  <c r="I576" i="58"/>
  <c r="C576" i="58"/>
  <c r="I575" i="58"/>
  <c r="C575" i="58"/>
  <c r="I574" i="58"/>
  <c r="C574" i="58"/>
  <c r="I573" i="58"/>
  <c r="C573" i="58"/>
  <c r="I571" i="58"/>
  <c r="C571" i="58"/>
  <c r="I570" i="58"/>
  <c r="C570" i="58"/>
  <c r="I569" i="58"/>
  <c r="C569" i="58"/>
  <c r="I568" i="58"/>
  <c r="C568" i="58"/>
  <c r="I567" i="58"/>
  <c r="C567" i="58"/>
  <c r="I566" i="58"/>
  <c r="C566" i="58"/>
  <c r="I565" i="58"/>
  <c r="C565" i="58"/>
  <c r="I564" i="58"/>
  <c r="C564" i="58"/>
  <c r="I563" i="58"/>
  <c r="C563" i="58"/>
  <c r="I562" i="58"/>
  <c r="C562" i="58"/>
  <c r="I561" i="58"/>
  <c r="C561" i="58"/>
  <c r="I560" i="58"/>
  <c r="C560" i="58"/>
  <c r="I559" i="58"/>
  <c r="C559" i="58"/>
  <c r="I558" i="58"/>
  <c r="C558" i="58"/>
  <c r="I556" i="58"/>
  <c r="C556" i="58"/>
  <c r="I555" i="58"/>
  <c r="C555" i="58"/>
  <c r="I554" i="58"/>
  <c r="C554" i="58"/>
  <c r="I553" i="58"/>
  <c r="C553" i="58"/>
  <c r="I552" i="58"/>
  <c r="C552" i="58"/>
  <c r="I551" i="58"/>
  <c r="C551" i="58"/>
  <c r="I550" i="58"/>
  <c r="C550" i="58"/>
  <c r="I549" i="58"/>
  <c r="C549" i="58"/>
  <c r="I548" i="58"/>
  <c r="C548" i="58"/>
  <c r="I547" i="58"/>
  <c r="C547" i="58"/>
  <c r="I546" i="58"/>
  <c r="C546" i="58"/>
  <c r="I545" i="58"/>
  <c r="C545" i="58"/>
  <c r="I544" i="58"/>
  <c r="C544" i="58"/>
  <c r="I543" i="58"/>
  <c r="C543" i="58"/>
  <c r="I541" i="58"/>
  <c r="C541" i="58"/>
  <c r="I540" i="58"/>
  <c r="C540" i="58"/>
  <c r="I539" i="58"/>
  <c r="C539" i="58"/>
  <c r="I538" i="58"/>
  <c r="C538" i="58"/>
  <c r="I537" i="58"/>
  <c r="C537" i="58"/>
  <c r="I536" i="58"/>
  <c r="C536" i="58"/>
  <c r="I535" i="58"/>
  <c r="C535" i="58"/>
  <c r="I534" i="58"/>
  <c r="C534" i="58"/>
  <c r="I533" i="58"/>
  <c r="C533" i="58"/>
  <c r="I532" i="58"/>
  <c r="C532" i="58"/>
  <c r="I531" i="58"/>
  <c r="C531" i="58"/>
  <c r="I530" i="58"/>
  <c r="C530" i="58"/>
  <c r="I529" i="58"/>
  <c r="C529" i="58"/>
  <c r="I528" i="58"/>
  <c r="C528" i="58"/>
  <c r="I526" i="58"/>
  <c r="C526" i="58"/>
  <c r="I525" i="58"/>
  <c r="C525" i="58"/>
  <c r="I524" i="58"/>
  <c r="C524" i="58"/>
  <c r="I523" i="58"/>
  <c r="C523" i="58"/>
  <c r="I522" i="58"/>
  <c r="C522" i="58"/>
  <c r="I521" i="58"/>
  <c r="C521" i="58"/>
  <c r="I520" i="58"/>
  <c r="C520" i="58"/>
  <c r="I519" i="58"/>
  <c r="C519" i="58"/>
  <c r="I518" i="58"/>
  <c r="C518" i="58"/>
  <c r="I517" i="58"/>
  <c r="C517" i="58"/>
  <c r="I516" i="58"/>
  <c r="C516" i="58"/>
  <c r="I515" i="58"/>
  <c r="C515" i="58"/>
  <c r="I514" i="58"/>
  <c r="C514" i="58"/>
  <c r="I513" i="58"/>
  <c r="C513" i="58"/>
  <c r="I511" i="58"/>
  <c r="C511" i="58"/>
  <c r="I510" i="58"/>
  <c r="C510" i="58"/>
  <c r="I509" i="58"/>
  <c r="C509" i="58"/>
  <c r="I508" i="58"/>
  <c r="C508" i="58"/>
  <c r="I507" i="58"/>
  <c r="C507" i="58"/>
  <c r="I506" i="58"/>
  <c r="C506" i="58"/>
  <c r="I505" i="58"/>
  <c r="C505" i="58"/>
  <c r="I504" i="58"/>
  <c r="C504" i="58"/>
  <c r="I503" i="58"/>
  <c r="C503" i="58"/>
  <c r="I502" i="58"/>
  <c r="C502" i="58"/>
  <c r="I501" i="58"/>
  <c r="C501" i="58"/>
  <c r="I500" i="58"/>
  <c r="C500" i="58"/>
  <c r="I499" i="58"/>
  <c r="C499" i="58"/>
  <c r="I498" i="58"/>
  <c r="C498" i="58"/>
  <c r="I496" i="58"/>
  <c r="C496" i="58"/>
  <c r="I495" i="58"/>
  <c r="C495" i="58"/>
  <c r="I494" i="58"/>
  <c r="C494" i="58"/>
  <c r="I493" i="58"/>
  <c r="C493" i="58"/>
  <c r="I492" i="58"/>
  <c r="C492" i="58"/>
  <c r="I491" i="58"/>
  <c r="C491" i="58"/>
  <c r="I490" i="58"/>
  <c r="C490" i="58"/>
  <c r="I489" i="58"/>
  <c r="C489" i="58"/>
  <c r="I488" i="58"/>
  <c r="C488" i="58"/>
  <c r="I487" i="58"/>
  <c r="C487" i="58"/>
  <c r="I486" i="58"/>
  <c r="C486" i="58"/>
  <c r="I484" i="58"/>
  <c r="C484" i="58"/>
  <c r="I483" i="58"/>
  <c r="C483" i="58"/>
  <c r="I482" i="58"/>
  <c r="C482" i="58"/>
  <c r="I481" i="58"/>
  <c r="C481" i="58"/>
  <c r="I480" i="58"/>
  <c r="C480" i="58"/>
  <c r="I479" i="58"/>
  <c r="C479" i="58"/>
  <c r="I478" i="58"/>
  <c r="C478" i="58"/>
  <c r="I477" i="58"/>
  <c r="C477" i="58"/>
  <c r="I476" i="58"/>
  <c r="C476" i="58"/>
  <c r="I475" i="58"/>
  <c r="C475" i="58"/>
  <c r="I474" i="58"/>
  <c r="C474" i="58"/>
  <c r="I473" i="58"/>
  <c r="C473" i="58"/>
  <c r="I472" i="58"/>
  <c r="C472" i="58"/>
  <c r="I471" i="58"/>
  <c r="C471" i="58"/>
  <c r="I469" i="58"/>
  <c r="C469" i="58"/>
  <c r="I468" i="58"/>
  <c r="C468" i="58"/>
  <c r="I467" i="58"/>
  <c r="C467" i="58"/>
  <c r="I466" i="58"/>
  <c r="C466" i="58"/>
  <c r="I465" i="58"/>
  <c r="C465" i="58"/>
  <c r="I464" i="58"/>
  <c r="C464" i="58"/>
  <c r="I463" i="58"/>
  <c r="C463" i="58"/>
  <c r="I462" i="58"/>
  <c r="C462" i="58"/>
  <c r="I461" i="58"/>
  <c r="C461" i="58"/>
  <c r="I460" i="58"/>
  <c r="C460" i="58"/>
  <c r="I458" i="58"/>
  <c r="C458" i="58"/>
  <c r="I457" i="58"/>
  <c r="C457" i="58"/>
  <c r="I456" i="58"/>
  <c r="C456" i="58"/>
  <c r="I455" i="58"/>
  <c r="C455" i="58"/>
  <c r="I454" i="58"/>
  <c r="C454" i="58"/>
  <c r="I453" i="58"/>
  <c r="C453" i="58"/>
  <c r="I452" i="58"/>
  <c r="C452" i="58"/>
  <c r="I451" i="58"/>
  <c r="C451" i="58"/>
  <c r="I450" i="58"/>
  <c r="C450" i="58"/>
  <c r="I449" i="58"/>
  <c r="C449" i="58"/>
  <c r="I448" i="58"/>
  <c r="C448" i="58"/>
  <c r="I446" i="58"/>
  <c r="C446" i="58"/>
  <c r="I445" i="58"/>
  <c r="C445" i="58"/>
  <c r="I444" i="58"/>
  <c r="C444" i="58"/>
  <c r="I443" i="58"/>
  <c r="C443" i="58"/>
  <c r="I442" i="58"/>
  <c r="C442" i="58"/>
  <c r="I441" i="58"/>
  <c r="C441" i="58"/>
  <c r="I440" i="58"/>
  <c r="C440" i="58"/>
  <c r="I439" i="58"/>
  <c r="C439" i="58"/>
  <c r="I438" i="58"/>
  <c r="C438" i="58"/>
  <c r="I437" i="58"/>
  <c r="C437" i="58"/>
  <c r="I436" i="58"/>
  <c r="C436" i="58"/>
  <c r="I434" i="58"/>
  <c r="C434" i="58"/>
  <c r="I433" i="58"/>
  <c r="C433" i="58"/>
  <c r="I432" i="58"/>
  <c r="C432" i="58"/>
  <c r="I431" i="58"/>
  <c r="C431" i="58"/>
  <c r="I430" i="58"/>
  <c r="C430" i="58"/>
  <c r="I429" i="58"/>
  <c r="C429" i="58"/>
  <c r="I428" i="58"/>
  <c r="C428" i="58"/>
  <c r="I427" i="58"/>
  <c r="C427" i="58"/>
  <c r="I426" i="58"/>
  <c r="C426" i="58"/>
  <c r="I425" i="58"/>
  <c r="C425" i="58"/>
  <c r="I424" i="58"/>
  <c r="C424" i="58"/>
  <c r="I422" i="58"/>
  <c r="C422" i="58"/>
  <c r="I421" i="58"/>
  <c r="C421" i="58"/>
  <c r="I420" i="58"/>
  <c r="C420" i="58"/>
  <c r="I419" i="58"/>
  <c r="C419" i="58"/>
  <c r="I418" i="58"/>
  <c r="C418" i="58"/>
  <c r="I417" i="58"/>
  <c r="C417" i="58"/>
  <c r="I416" i="58"/>
  <c r="C416" i="58"/>
  <c r="I415" i="58"/>
  <c r="C415" i="58"/>
  <c r="I414" i="58"/>
  <c r="C414" i="58"/>
  <c r="I413" i="58"/>
  <c r="C413" i="58"/>
  <c r="I411" i="58"/>
  <c r="C411" i="58"/>
  <c r="I410" i="58"/>
  <c r="C410" i="58"/>
  <c r="I409" i="58"/>
  <c r="C409" i="58"/>
  <c r="I408" i="58"/>
  <c r="C408" i="58"/>
  <c r="I407" i="58"/>
  <c r="C407" i="58"/>
  <c r="I406" i="58"/>
  <c r="C406" i="58"/>
  <c r="I405" i="58"/>
  <c r="C405" i="58"/>
  <c r="I404" i="58"/>
  <c r="C404" i="58"/>
  <c r="I403" i="58"/>
  <c r="C403" i="58"/>
  <c r="I402" i="58"/>
  <c r="C402" i="58"/>
  <c r="I401" i="58"/>
  <c r="C401" i="58"/>
  <c r="I400" i="58"/>
  <c r="C400" i="58"/>
  <c r="I399" i="58"/>
  <c r="C399" i="58"/>
  <c r="I398" i="58"/>
  <c r="C398" i="58"/>
  <c r="I396" i="58"/>
  <c r="C396" i="58"/>
  <c r="I395" i="58"/>
  <c r="C395" i="58"/>
  <c r="I394" i="58"/>
  <c r="C394" i="58"/>
  <c r="I393" i="58"/>
  <c r="C393" i="58"/>
  <c r="I392" i="58"/>
  <c r="C392" i="58"/>
  <c r="I391" i="58"/>
  <c r="C391" i="58"/>
  <c r="I390" i="58"/>
  <c r="C390" i="58"/>
  <c r="I389" i="58"/>
  <c r="C389" i="58"/>
  <c r="I388" i="58"/>
  <c r="C388" i="58"/>
  <c r="I387" i="58"/>
  <c r="C387" i="58"/>
  <c r="I385" i="58"/>
  <c r="C385" i="58"/>
  <c r="I384" i="58"/>
  <c r="C384" i="58"/>
  <c r="I383" i="58"/>
  <c r="C383" i="58"/>
  <c r="I382" i="58"/>
  <c r="C382" i="58"/>
  <c r="I381" i="58"/>
  <c r="C381" i="58"/>
  <c r="I380" i="58"/>
  <c r="C380" i="58"/>
  <c r="I379" i="58"/>
  <c r="C379" i="58"/>
  <c r="I378" i="58"/>
  <c r="C378" i="58"/>
  <c r="I377" i="58"/>
  <c r="C377" i="58"/>
  <c r="I376" i="58"/>
  <c r="C376" i="58"/>
  <c r="I375" i="58"/>
  <c r="C375" i="58"/>
  <c r="I374" i="58"/>
  <c r="C374" i="58"/>
  <c r="I373" i="58"/>
  <c r="C373" i="58"/>
  <c r="I372" i="58"/>
  <c r="C372" i="58"/>
  <c r="I370" i="58"/>
  <c r="C370" i="58"/>
  <c r="I369" i="58"/>
  <c r="C369" i="58"/>
  <c r="I368" i="58"/>
  <c r="C368" i="58"/>
  <c r="I367" i="58"/>
  <c r="C367" i="58"/>
  <c r="I366" i="58"/>
  <c r="C366" i="58"/>
  <c r="I365" i="58"/>
  <c r="C365" i="58"/>
  <c r="I364" i="58"/>
  <c r="C364" i="58"/>
  <c r="I363" i="58"/>
  <c r="C363" i="58"/>
  <c r="I362" i="58"/>
  <c r="C362" i="58"/>
  <c r="I361" i="58"/>
  <c r="C361" i="58"/>
  <c r="I360" i="58"/>
  <c r="C360" i="58"/>
  <c r="I358" i="58"/>
  <c r="C358" i="58"/>
  <c r="I357" i="58"/>
  <c r="C357" i="58"/>
  <c r="I356" i="58"/>
  <c r="C356" i="58"/>
  <c r="I355" i="58"/>
  <c r="C355" i="58"/>
  <c r="I354" i="58"/>
  <c r="C354" i="58"/>
  <c r="I353" i="58"/>
  <c r="C353" i="58"/>
  <c r="I352" i="58"/>
  <c r="C352" i="58"/>
  <c r="I351" i="58"/>
  <c r="C351" i="58"/>
  <c r="I350" i="58"/>
  <c r="C350" i="58"/>
  <c r="I349" i="58"/>
  <c r="C349" i="58"/>
  <c r="I348" i="58"/>
  <c r="C348" i="58"/>
  <c r="I346" i="58"/>
  <c r="C346" i="58"/>
  <c r="I344" i="58"/>
  <c r="C344" i="58"/>
  <c r="I342" i="58"/>
  <c r="C342" i="58"/>
  <c r="I341" i="58"/>
  <c r="C341" i="58"/>
  <c r="B340" i="58"/>
  <c r="C340" i="58" s="1"/>
  <c r="I337" i="58"/>
  <c r="C337" i="58"/>
  <c r="B337" i="58"/>
  <c r="I336" i="58"/>
  <c r="C336" i="58"/>
  <c r="B336" i="58"/>
  <c r="I335" i="58"/>
  <c r="C335" i="58"/>
  <c r="B335" i="58"/>
  <c r="I334" i="58"/>
  <c r="C334" i="58"/>
  <c r="B334" i="58"/>
  <c r="I333" i="58"/>
  <c r="C333" i="58"/>
  <c r="B333" i="58"/>
  <c r="I332" i="58"/>
  <c r="B332" i="58"/>
  <c r="I331" i="58"/>
  <c r="B331" i="58"/>
  <c r="I330" i="58"/>
  <c r="B330" i="58"/>
  <c r="I329" i="58"/>
  <c r="B329" i="58"/>
  <c r="I328" i="58"/>
  <c r="B328" i="58"/>
  <c r="I327" i="58"/>
  <c r="B327" i="58"/>
  <c r="I326" i="58"/>
  <c r="B326" i="58"/>
  <c r="I325" i="58"/>
  <c r="B325" i="58"/>
  <c r="I324" i="58"/>
  <c r="C324" i="58"/>
  <c r="B324" i="58"/>
  <c r="I323" i="58"/>
  <c r="B323" i="58"/>
  <c r="I322" i="58"/>
  <c r="B322" i="58"/>
  <c r="I321" i="58"/>
  <c r="B321" i="58"/>
  <c r="I320" i="58"/>
  <c r="C320" i="58"/>
  <c r="B320" i="58"/>
  <c r="I319" i="58"/>
  <c r="B319" i="58"/>
  <c r="I318" i="58"/>
  <c r="B318" i="58"/>
  <c r="I317" i="58"/>
  <c r="B317" i="58"/>
  <c r="I316" i="58"/>
  <c r="B316" i="58"/>
  <c r="I315" i="58"/>
  <c r="C315" i="58"/>
  <c r="B315" i="58"/>
  <c r="I314" i="58"/>
  <c r="B314" i="58"/>
  <c r="I313" i="58"/>
  <c r="B313" i="58"/>
  <c r="I312" i="58"/>
  <c r="B312" i="58"/>
  <c r="I311" i="58"/>
  <c r="B311" i="58"/>
  <c r="I310" i="58"/>
  <c r="B310" i="58"/>
  <c r="I309" i="58"/>
  <c r="B309" i="58"/>
  <c r="I308" i="58"/>
  <c r="B308" i="58"/>
  <c r="J306" i="58"/>
  <c r="B306" i="58" s="1"/>
  <c r="J305" i="58"/>
  <c r="A305" i="58" s="1"/>
  <c r="J304" i="58"/>
  <c r="J303" i="58"/>
  <c r="B303" i="58" s="1"/>
  <c r="J302" i="58"/>
  <c r="B302" i="58" s="1"/>
  <c r="J301" i="58"/>
  <c r="B301" i="58" s="1"/>
  <c r="J300" i="58"/>
  <c r="A300" i="58" s="1"/>
  <c r="J299" i="58"/>
  <c r="B299" i="58" s="1"/>
  <c r="J298" i="58"/>
  <c r="B298" i="58" s="1"/>
  <c r="J297" i="58"/>
  <c r="J296" i="58"/>
  <c r="B296" i="58" s="1"/>
  <c r="J295" i="58"/>
  <c r="A295" i="58" s="1"/>
  <c r="J294" i="58"/>
  <c r="B295" i="58" s="1"/>
  <c r="J293" i="58"/>
  <c r="B293" i="58" s="1"/>
  <c r="J292" i="58"/>
  <c r="A292" i="58" s="1"/>
  <c r="J291" i="58"/>
  <c r="A291" i="58" s="1"/>
  <c r="J290" i="58"/>
  <c r="B290" i="58" s="1"/>
  <c r="J289" i="58"/>
  <c r="B289" i="58" s="1"/>
  <c r="I285" i="58"/>
  <c r="I282" i="58"/>
  <c r="I281" i="58"/>
  <c r="I279" i="58"/>
  <c r="J275" i="58"/>
  <c r="J274" i="58"/>
  <c r="J273" i="58"/>
  <c r="J272" i="58"/>
  <c r="J271" i="58"/>
  <c r="J270" i="58"/>
  <c r="J269" i="58"/>
  <c r="J268" i="58"/>
  <c r="B268" i="58" s="1"/>
  <c r="J267" i="58"/>
  <c r="J266" i="58"/>
  <c r="J254" i="58"/>
  <c r="J253" i="58"/>
  <c r="J252" i="58"/>
  <c r="J251" i="58"/>
  <c r="B251" i="58" s="1"/>
  <c r="J250" i="58"/>
  <c r="B250" i="58" s="1"/>
  <c r="J249" i="58"/>
  <c r="J248" i="58"/>
  <c r="J247" i="58"/>
  <c r="J246" i="58"/>
  <c r="I242" i="58"/>
  <c r="I241" i="58"/>
  <c r="I240" i="58"/>
  <c r="I237" i="58"/>
  <c r="I236" i="58"/>
  <c r="I232" i="58"/>
  <c r="B232" i="58"/>
  <c r="J224" i="58"/>
  <c r="B224" i="58" s="1"/>
  <c r="J223" i="58"/>
  <c r="B223" i="58" s="1"/>
  <c r="J222" i="58"/>
  <c r="B222" i="58" s="1"/>
  <c r="J221" i="58"/>
  <c r="J220" i="58"/>
  <c r="J219" i="58"/>
  <c r="J218" i="58"/>
  <c r="J217" i="58"/>
  <c r="J216" i="58"/>
  <c r="J215" i="58"/>
  <c r="J214" i="58"/>
  <c r="J213" i="58"/>
  <c r="J212" i="58"/>
  <c r="B212" i="58" s="1"/>
  <c r="J211" i="58"/>
  <c r="J210" i="58"/>
  <c r="B210" i="58" s="1"/>
  <c r="J209" i="58"/>
  <c r="I205" i="58"/>
  <c r="I204" i="58"/>
  <c r="I203" i="58"/>
  <c r="I201" i="58"/>
  <c r="I200" i="58"/>
  <c r="I199" i="58"/>
  <c r="I198" i="58"/>
  <c r="I197" i="58"/>
  <c r="I196" i="58"/>
  <c r="I194" i="58"/>
  <c r="I193" i="58"/>
  <c r="I192" i="58"/>
  <c r="I191" i="58"/>
  <c r="I190" i="58"/>
  <c r="I189" i="58"/>
  <c r="I187" i="58"/>
  <c r="I186" i="58"/>
  <c r="I185" i="58"/>
  <c r="I184" i="58"/>
  <c r="I183" i="58"/>
  <c r="I182" i="58"/>
  <c r="B178" i="58"/>
  <c r="B177" i="58"/>
  <c r="B176" i="58"/>
  <c r="B175" i="58"/>
  <c r="I171" i="58"/>
  <c r="I170" i="58"/>
  <c r="I165" i="58"/>
  <c r="I166" i="58" s="1"/>
  <c r="I160" i="58"/>
  <c r="I157" i="58"/>
  <c r="I156" i="58"/>
  <c r="K156" i="58" s="1"/>
  <c r="A156" i="58"/>
  <c r="I155" i="58"/>
  <c r="I154" i="58"/>
  <c r="I153" i="58"/>
  <c r="K153" i="58" s="1"/>
  <c r="A153" i="58"/>
  <c r="J149" i="58"/>
  <c r="A149" i="58" s="1"/>
  <c r="I149" i="58"/>
  <c r="J148" i="58"/>
  <c r="A148" i="58" s="1"/>
  <c r="I148" i="58"/>
  <c r="I145" i="58"/>
  <c r="K145" i="58" s="1"/>
  <c r="A145" i="58"/>
  <c r="I144" i="58"/>
  <c r="K144" i="58" s="1"/>
  <c r="A144" i="58"/>
  <c r="I143" i="58"/>
  <c r="I142" i="58"/>
  <c r="K142" i="58" s="1"/>
  <c r="A142" i="58"/>
  <c r="I141" i="58"/>
  <c r="I140" i="58"/>
  <c r="K140" i="58" s="1"/>
  <c r="A140" i="58"/>
  <c r="I139" i="58"/>
  <c r="I138" i="58"/>
  <c r="I137" i="58"/>
  <c r="K127" i="58"/>
  <c r="A127" i="58"/>
  <c r="K126" i="58"/>
  <c r="A126" i="58"/>
  <c r="K125" i="58"/>
  <c r="A125" i="58"/>
  <c r="K124" i="58"/>
  <c r="A124" i="58"/>
  <c r="K123" i="58"/>
  <c r="A123" i="58"/>
  <c r="K122" i="58"/>
  <c r="A122" i="58"/>
  <c r="K121" i="58"/>
  <c r="A121" i="58"/>
  <c r="K120" i="58"/>
  <c r="A120" i="58"/>
  <c r="I119" i="58"/>
  <c r="K119" i="58" s="1"/>
  <c r="A119" i="58"/>
  <c r="I118" i="58"/>
  <c r="I117" i="58"/>
  <c r="I116" i="58"/>
  <c r="I115" i="58"/>
  <c r="I114" i="58"/>
  <c r="K107" i="58"/>
  <c r="A107" i="58"/>
  <c r="K106" i="58"/>
  <c r="A106" i="58"/>
  <c r="K105" i="58"/>
  <c r="A105" i="58"/>
  <c r="K104" i="58"/>
  <c r="A104" i="58"/>
  <c r="K103" i="58"/>
  <c r="A103" i="58"/>
  <c r="K102" i="58"/>
  <c r="A102" i="58"/>
  <c r="K101" i="58"/>
  <c r="A101" i="58"/>
  <c r="K100" i="58"/>
  <c r="A100" i="58"/>
  <c r="K99" i="58"/>
  <c r="A99" i="58"/>
  <c r="K98" i="58"/>
  <c r="A98" i="58"/>
  <c r="K97" i="58"/>
  <c r="A97" i="58"/>
  <c r="I95" i="58"/>
  <c r="I94" i="58"/>
  <c r="K94" i="58" s="1"/>
  <c r="A94" i="58"/>
  <c r="K84" i="58"/>
  <c r="A84" i="58"/>
  <c r="J83" i="58"/>
  <c r="K83" i="58" s="1"/>
  <c r="J82" i="58"/>
  <c r="K82" i="58" s="1"/>
  <c r="J81" i="58"/>
  <c r="K81" i="58" s="1"/>
  <c r="K80" i="58"/>
  <c r="A80" i="58"/>
  <c r="I72" i="58"/>
  <c r="I71" i="58"/>
  <c r="J70" i="58"/>
  <c r="A70" i="58" s="1"/>
  <c r="I70" i="58"/>
  <c r="J69" i="58"/>
  <c r="I69" i="58"/>
  <c r="A69" i="58"/>
  <c r="J68" i="58"/>
  <c r="A68" i="58" s="1"/>
  <c r="I68" i="58"/>
  <c r="J67" i="58"/>
  <c r="A67" i="58" s="1"/>
  <c r="I67" i="58"/>
  <c r="I66" i="58"/>
  <c r="J65" i="58"/>
  <c r="A65" i="58" s="1"/>
  <c r="I65" i="58"/>
  <c r="J64" i="58"/>
  <c r="A64" i="58" s="1"/>
  <c r="I64" i="58"/>
  <c r="K64" i="58" s="1"/>
  <c r="I63" i="58"/>
  <c r="J62" i="58"/>
  <c r="A62" i="58" s="1"/>
  <c r="I62" i="58"/>
  <c r="I61" i="58"/>
  <c r="I58" i="58"/>
  <c r="K58" i="58" s="1"/>
  <c r="A58" i="58"/>
  <c r="I57" i="58"/>
  <c r="K57" i="58" s="1"/>
  <c r="A57" i="58"/>
  <c r="I56" i="58"/>
  <c r="K56" i="58" s="1"/>
  <c r="A56" i="58"/>
  <c r="I55" i="58"/>
  <c r="K55" i="58" s="1"/>
  <c r="A55" i="58"/>
  <c r="I54" i="58"/>
  <c r="K54" i="58" s="1"/>
  <c r="A54" i="58"/>
  <c r="I53" i="58"/>
  <c r="K53" i="58" s="1"/>
  <c r="A53" i="58"/>
  <c r="I52" i="58"/>
  <c r="K52" i="58" s="1"/>
  <c r="A52" i="58"/>
  <c r="I51" i="58"/>
  <c r="I50" i="58"/>
  <c r="K50" i="58" s="1"/>
  <c r="A50" i="58"/>
  <c r="I49" i="58"/>
  <c r="K49" i="58" s="1"/>
  <c r="A49" i="58"/>
  <c r="I48" i="58"/>
  <c r="K48" i="58" s="1"/>
  <c r="A48" i="58"/>
  <c r="I47" i="58"/>
  <c r="I46" i="58"/>
  <c r="K46" i="58" s="1"/>
  <c r="A46" i="58"/>
  <c r="I43" i="58"/>
  <c r="K43" i="58" s="1"/>
  <c r="A43" i="58"/>
  <c r="I42" i="58"/>
  <c r="K42" i="58" s="1"/>
  <c r="A42" i="58"/>
  <c r="I41" i="58"/>
  <c r="K41" i="58" s="1"/>
  <c r="A41" i="58"/>
  <c r="I40" i="58"/>
  <c r="K40" i="58" s="1"/>
  <c r="A40" i="58"/>
  <c r="I39" i="58"/>
  <c r="K39" i="58" s="1"/>
  <c r="A39" i="58"/>
  <c r="I38" i="58"/>
  <c r="K38" i="58" s="1"/>
  <c r="A38" i="58"/>
  <c r="J37" i="58"/>
  <c r="A37" i="58" s="1"/>
  <c r="I37" i="58"/>
  <c r="J36" i="58"/>
  <c r="A36" i="58" s="1"/>
  <c r="I36" i="58"/>
  <c r="J35" i="58"/>
  <c r="A35" i="58" s="1"/>
  <c r="I35" i="58"/>
  <c r="I34" i="58"/>
  <c r="B34" i="58" s="1"/>
  <c r="I33" i="58"/>
  <c r="B33" i="58" s="1"/>
  <c r="I32" i="58"/>
  <c r="B32" i="58" s="1"/>
  <c r="I31" i="58"/>
  <c r="B31" i="58" s="1"/>
  <c r="I29" i="58"/>
  <c r="A29" i="58" s="1"/>
  <c r="I27" i="58"/>
  <c r="I28" i="58" s="1"/>
  <c r="I25" i="58"/>
  <c r="I21" i="58"/>
  <c r="B21" i="58" s="1"/>
  <c r="I19" i="58"/>
  <c r="I20" i="58" s="1"/>
  <c r="B20" i="58" s="1"/>
  <c r="B19" i="58"/>
  <c r="B12" i="58"/>
  <c r="D11" i="58"/>
  <c r="D10" i="58"/>
  <c r="D9" i="58"/>
  <c r="E8" i="58"/>
  <c r="E7" i="58"/>
  <c r="E6" i="58"/>
  <c r="D5" i="58"/>
  <c r="D4" i="58"/>
  <c r="D3" i="58"/>
  <c r="G1" i="58"/>
  <c r="M668" i="57"/>
  <c r="A668" i="57" s="1"/>
  <c r="M667" i="57"/>
  <c r="A667" i="57" s="1"/>
  <c r="M666" i="57"/>
  <c r="B666" i="57" s="1"/>
  <c r="M665" i="57"/>
  <c r="M664" i="57"/>
  <c r="A664" i="57" s="1"/>
  <c r="M663" i="57"/>
  <c r="M662" i="57"/>
  <c r="B662" i="57" s="1"/>
  <c r="M661" i="57"/>
  <c r="B661" i="57" s="1"/>
  <c r="M660" i="57"/>
  <c r="A660" i="57" s="1"/>
  <c r="M659" i="57"/>
  <c r="A659" i="57" s="1"/>
  <c r="M658" i="57"/>
  <c r="A658" i="57" s="1"/>
  <c r="B656" i="57"/>
  <c r="B655" i="57"/>
  <c r="I594" i="57"/>
  <c r="I586" i="57"/>
  <c r="C586" i="57"/>
  <c r="I585" i="57"/>
  <c r="C585" i="57"/>
  <c r="I584" i="57"/>
  <c r="C584" i="57"/>
  <c r="I583" i="57"/>
  <c r="C583" i="57"/>
  <c r="I582" i="57"/>
  <c r="C582" i="57"/>
  <c r="I581" i="57"/>
  <c r="C581" i="57"/>
  <c r="I580" i="57"/>
  <c r="C580" i="57"/>
  <c r="I579" i="57"/>
  <c r="C579" i="57"/>
  <c r="I578" i="57"/>
  <c r="C578" i="57"/>
  <c r="I577" i="57"/>
  <c r="C577" i="57"/>
  <c r="I576" i="57"/>
  <c r="C576" i="57"/>
  <c r="I575" i="57"/>
  <c r="C575" i="57"/>
  <c r="I574" i="57"/>
  <c r="C574" i="57"/>
  <c r="I573" i="57"/>
  <c r="C573" i="57"/>
  <c r="I571" i="57"/>
  <c r="C571" i="57"/>
  <c r="I570" i="57"/>
  <c r="C570" i="57"/>
  <c r="I569" i="57"/>
  <c r="C569" i="57"/>
  <c r="I568" i="57"/>
  <c r="C568" i="57"/>
  <c r="I567" i="57"/>
  <c r="C567" i="57"/>
  <c r="I566" i="57"/>
  <c r="C566" i="57"/>
  <c r="I565" i="57"/>
  <c r="C565" i="57"/>
  <c r="I564" i="57"/>
  <c r="C564" i="57"/>
  <c r="I563" i="57"/>
  <c r="C563" i="57"/>
  <c r="I562" i="57"/>
  <c r="C562" i="57"/>
  <c r="I561" i="57"/>
  <c r="C561" i="57"/>
  <c r="I560" i="57"/>
  <c r="C560" i="57"/>
  <c r="I559" i="57"/>
  <c r="C559" i="57"/>
  <c r="I558" i="57"/>
  <c r="C558" i="57"/>
  <c r="I556" i="57"/>
  <c r="C556" i="57"/>
  <c r="I555" i="57"/>
  <c r="C555" i="57"/>
  <c r="I554" i="57"/>
  <c r="C554" i="57"/>
  <c r="I553" i="57"/>
  <c r="C553" i="57"/>
  <c r="I552" i="57"/>
  <c r="C552" i="57"/>
  <c r="I551" i="57"/>
  <c r="C551" i="57"/>
  <c r="I550" i="57"/>
  <c r="C550" i="57"/>
  <c r="I549" i="57"/>
  <c r="C549" i="57"/>
  <c r="I548" i="57"/>
  <c r="C548" i="57"/>
  <c r="I547" i="57"/>
  <c r="C547" i="57"/>
  <c r="I546" i="57"/>
  <c r="C546" i="57"/>
  <c r="I545" i="57"/>
  <c r="C545" i="57"/>
  <c r="I544" i="57"/>
  <c r="C544" i="57"/>
  <c r="I543" i="57"/>
  <c r="C543" i="57"/>
  <c r="I541" i="57"/>
  <c r="C541" i="57"/>
  <c r="I540" i="57"/>
  <c r="C540" i="57"/>
  <c r="I539" i="57"/>
  <c r="C539" i="57"/>
  <c r="I538" i="57"/>
  <c r="C538" i="57"/>
  <c r="I537" i="57"/>
  <c r="C537" i="57"/>
  <c r="I536" i="57"/>
  <c r="C536" i="57"/>
  <c r="I535" i="57"/>
  <c r="C535" i="57"/>
  <c r="I534" i="57"/>
  <c r="C534" i="57"/>
  <c r="I533" i="57"/>
  <c r="C533" i="57"/>
  <c r="I532" i="57"/>
  <c r="C532" i="57"/>
  <c r="I531" i="57"/>
  <c r="C531" i="57"/>
  <c r="I530" i="57"/>
  <c r="C530" i="57"/>
  <c r="I529" i="57"/>
  <c r="C529" i="57"/>
  <c r="I528" i="57"/>
  <c r="C528" i="57"/>
  <c r="I526" i="57"/>
  <c r="C526" i="57"/>
  <c r="I525" i="57"/>
  <c r="C525" i="57"/>
  <c r="I524" i="57"/>
  <c r="C524" i="57"/>
  <c r="I523" i="57"/>
  <c r="C523" i="57"/>
  <c r="I522" i="57"/>
  <c r="C522" i="57"/>
  <c r="I521" i="57"/>
  <c r="C521" i="57"/>
  <c r="I520" i="57"/>
  <c r="C520" i="57"/>
  <c r="I519" i="57"/>
  <c r="C519" i="57"/>
  <c r="I518" i="57"/>
  <c r="C518" i="57"/>
  <c r="I517" i="57"/>
  <c r="C517" i="57"/>
  <c r="I516" i="57"/>
  <c r="C516" i="57"/>
  <c r="I515" i="57"/>
  <c r="C515" i="57"/>
  <c r="I514" i="57"/>
  <c r="C514" i="57"/>
  <c r="I513" i="57"/>
  <c r="C513" i="57"/>
  <c r="I511" i="57"/>
  <c r="C511" i="57"/>
  <c r="I510" i="57"/>
  <c r="C510" i="57"/>
  <c r="I509" i="57"/>
  <c r="C509" i="57"/>
  <c r="I508" i="57"/>
  <c r="C508" i="57"/>
  <c r="I507" i="57"/>
  <c r="C507" i="57"/>
  <c r="I506" i="57"/>
  <c r="C506" i="57"/>
  <c r="I505" i="57"/>
  <c r="C505" i="57"/>
  <c r="I504" i="57"/>
  <c r="C504" i="57"/>
  <c r="I503" i="57"/>
  <c r="C503" i="57"/>
  <c r="I502" i="57"/>
  <c r="C502" i="57"/>
  <c r="I501" i="57"/>
  <c r="C501" i="57"/>
  <c r="I500" i="57"/>
  <c r="C500" i="57"/>
  <c r="I499" i="57"/>
  <c r="C499" i="57"/>
  <c r="I498" i="57"/>
  <c r="C498" i="57"/>
  <c r="I496" i="57"/>
  <c r="C496" i="57"/>
  <c r="I495" i="57"/>
  <c r="C495" i="57"/>
  <c r="I494" i="57"/>
  <c r="C494" i="57"/>
  <c r="I493" i="57"/>
  <c r="C493" i="57"/>
  <c r="I492" i="57"/>
  <c r="C492" i="57"/>
  <c r="I491" i="57"/>
  <c r="C491" i="57"/>
  <c r="I490" i="57"/>
  <c r="C490" i="57"/>
  <c r="I489" i="57"/>
  <c r="C489" i="57"/>
  <c r="I488" i="57"/>
  <c r="C488" i="57"/>
  <c r="I487" i="57"/>
  <c r="C487" i="57"/>
  <c r="I486" i="57"/>
  <c r="C486" i="57"/>
  <c r="I484" i="57"/>
  <c r="C484" i="57"/>
  <c r="I483" i="57"/>
  <c r="C483" i="57"/>
  <c r="I482" i="57"/>
  <c r="C482" i="57"/>
  <c r="I481" i="57"/>
  <c r="C481" i="57"/>
  <c r="I480" i="57"/>
  <c r="C480" i="57"/>
  <c r="I479" i="57"/>
  <c r="C479" i="57"/>
  <c r="I478" i="57"/>
  <c r="C478" i="57"/>
  <c r="I477" i="57"/>
  <c r="C477" i="57"/>
  <c r="I476" i="57"/>
  <c r="C476" i="57"/>
  <c r="I475" i="57"/>
  <c r="C475" i="57"/>
  <c r="I474" i="57"/>
  <c r="C474" i="57"/>
  <c r="I473" i="57"/>
  <c r="C473" i="57"/>
  <c r="I472" i="57"/>
  <c r="C472" i="57"/>
  <c r="I471" i="57"/>
  <c r="C471" i="57"/>
  <c r="I469" i="57"/>
  <c r="C469" i="57"/>
  <c r="I468" i="57"/>
  <c r="C468" i="57"/>
  <c r="I467" i="57"/>
  <c r="C467" i="57"/>
  <c r="I466" i="57"/>
  <c r="C466" i="57"/>
  <c r="I465" i="57"/>
  <c r="C465" i="57"/>
  <c r="I464" i="57"/>
  <c r="C464" i="57"/>
  <c r="I463" i="57"/>
  <c r="C463" i="57"/>
  <c r="I462" i="57"/>
  <c r="C462" i="57"/>
  <c r="I461" i="57"/>
  <c r="C461" i="57"/>
  <c r="I460" i="57"/>
  <c r="C460" i="57"/>
  <c r="I458" i="57"/>
  <c r="C458" i="57"/>
  <c r="I457" i="57"/>
  <c r="C457" i="57"/>
  <c r="I456" i="57"/>
  <c r="C456" i="57"/>
  <c r="I455" i="57"/>
  <c r="C455" i="57"/>
  <c r="I454" i="57"/>
  <c r="C454" i="57"/>
  <c r="I453" i="57"/>
  <c r="C453" i="57"/>
  <c r="I452" i="57"/>
  <c r="C452" i="57"/>
  <c r="I451" i="57"/>
  <c r="C451" i="57"/>
  <c r="I450" i="57"/>
  <c r="C450" i="57"/>
  <c r="I449" i="57"/>
  <c r="C449" i="57"/>
  <c r="I448" i="57"/>
  <c r="C448" i="57"/>
  <c r="I446" i="57"/>
  <c r="C446" i="57"/>
  <c r="I445" i="57"/>
  <c r="C445" i="57"/>
  <c r="I444" i="57"/>
  <c r="C444" i="57"/>
  <c r="I443" i="57"/>
  <c r="C443" i="57"/>
  <c r="I442" i="57"/>
  <c r="C442" i="57"/>
  <c r="I441" i="57"/>
  <c r="C441" i="57"/>
  <c r="I440" i="57"/>
  <c r="C440" i="57"/>
  <c r="I439" i="57"/>
  <c r="C439" i="57"/>
  <c r="I438" i="57"/>
  <c r="C438" i="57"/>
  <c r="I437" i="57"/>
  <c r="C437" i="57"/>
  <c r="I436" i="57"/>
  <c r="C436" i="57"/>
  <c r="I434" i="57"/>
  <c r="C434" i="57"/>
  <c r="I433" i="57"/>
  <c r="C433" i="57"/>
  <c r="I432" i="57"/>
  <c r="C432" i="57"/>
  <c r="I431" i="57"/>
  <c r="C431" i="57"/>
  <c r="I430" i="57"/>
  <c r="C430" i="57"/>
  <c r="I429" i="57"/>
  <c r="C429" i="57"/>
  <c r="I428" i="57"/>
  <c r="C428" i="57"/>
  <c r="I427" i="57"/>
  <c r="C427" i="57"/>
  <c r="I426" i="57"/>
  <c r="C426" i="57"/>
  <c r="I425" i="57"/>
  <c r="C425" i="57"/>
  <c r="I424" i="57"/>
  <c r="C424" i="57"/>
  <c r="I422" i="57"/>
  <c r="C422" i="57"/>
  <c r="I421" i="57"/>
  <c r="C421" i="57"/>
  <c r="I420" i="57"/>
  <c r="C420" i="57"/>
  <c r="I419" i="57"/>
  <c r="C419" i="57"/>
  <c r="I418" i="57"/>
  <c r="C418" i="57"/>
  <c r="I417" i="57"/>
  <c r="C417" i="57"/>
  <c r="I416" i="57"/>
  <c r="C416" i="57"/>
  <c r="I415" i="57"/>
  <c r="C415" i="57"/>
  <c r="I414" i="57"/>
  <c r="C414" i="57"/>
  <c r="I413" i="57"/>
  <c r="C413" i="57"/>
  <c r="I411" i="57"/>
  <c r="C411" i="57"/>
  <c r="I410" i="57"/>
  <c r="C410" i="57"/>
  <c r="I409" i="57"/>
  <c r="C409" i="57"/>
  <c r="I408" i="57"/>
  <c r="C408" i="57"/>
  <c r="I407" i="57"/>
  <c r="C407" i="57"/>
  <c r="I406" i="57"/>
  <c r="C406" i="57"/>
  <c r="I405" i="57"/>
  <c r="C405" i="57"/>
  <c r="I404" i="57"/>
  <c r="C404" i="57"/>
  <c r="I403" i="57"/>
  <c r="C403" i="57"/>
  <c r="I402" i="57"/>
  <c r="C402" i="57"/>
  <c r="I401" i="57"/>
  <c r="C401" i="57"/>
  <c r="I400" i="57"/>
  <c r="C400" i="57"/>
  <c r="I399" i="57"/>
  <c r="C399" i="57"/>
  <c r="I398" i="57"/>
  <c r="C398" i="57"/>
  <c r="I396" i="57"/>
  <c r="C396" i="57"/>
  <c r="I395" i="57"/>
  <c r="C395" i="57"/>
  <c r="I394" i="57"/>
  <c r="C394" i="57"/>
  <c r="I393" i="57"/>
  <c r="C393" i="57"/>
  <c r="I392" i="57"/>
  <c r="C392" i="57"/>
  <c r="I391" i="57"/>
  <c r="C391" i="57"/>
  <c r="I390" i="57"/>
  <c r="C390" i="57"/>
  <c r="I389" i="57"/>
  <c r="C389" i="57"/>
  <c r="I388" i="57"/>
  <c r="C388" i="57"/>
  <c r="I387" i="57"/>
  <c r="C387" i="57"/>
  <c r="I385" i="57"/>
  <c r="C385" i="57"/>
  <c r="I384" i="57"/>
  <c r="C384" i="57"/>
  <c r="I383" i="57"/>
  <c r="C383" i="57"/>
  <c r="I382" i="57"/>
  <c r="C382" i="57"/>
  <c r="I381" i="57"/>
  <c r="C381" i="57"/>
  <c r="I380" i="57"/>
  <c r="C380" i="57"/>
  <c r="I379" i="57"/>
  <c r="C379" i="57"/>
  <c r="I378" i="57"/>
  <c r="C378" i="57"/>
  <c r="I377" i="57"/>
  <c r="C377" i="57"/>
  <c r="I376" i="57"/>
  <c r="C376" i="57"/>
  <c r="I375" i="57"/>
  <c r="C375" i="57"/>
  <c r="I374" i="57"/>
  <c r="C374" i="57"/>
  <c r="I373" i="57"/>
  <c r="C373" i="57"/>
  <c r="I372" i="57"/>
  <c r="C372" i="57"/>
  <c r="I370" i="57"/>
  <c r="C370" i="57"/>
  <c r="I369" i="57"/>
  <c r="C369" i="57"/>
  <c r="I368" i="57"/>
  <c r="C368" i="57"/>
  <c r="I367" i="57"/>
  <c r="C367" i="57"/>
  <c r="I366" i="57"/>
  <c r="C366" i="57"/>
  <c r="I365" i="57"/>
  <c r="C365" i="57"/>
  <c r="I364" i="57"/>
  <c r="C364" i="57"/>
  <c r="I363" i="57"/>
  <c r="C363" i="57"/>
  <c r="I362" i="57"/>
  <c r="C362" i="57"/>
  <c r="I361" i="57"/>
  <c r="C361" i="57"/>
  <c r="I360" i="57"/>
  <c r="C360" i="57"/>
  <c r="I358" i="57"/>
  <c r="C358" i="57"/>
  <c r="I357" i="57"/>
  <c r="C357" i="57"/>
  <c r="I356" i="57"/>
  <c r="C356" i="57"/>
  <c r="I355" i="57"/>
  <c r="C355" i="57"/>
  <c r="I354" i="57"/>
  <c r="C354" i="57"/>
  <c r="I353" i="57"/>
  <c r="C353" i="57"/>
  <c r="I352" i="57"/>
  <c r="C352" i="57"/>
  <c r="I351" i="57"/>
  <c r="C351" i="57"/>
  <c r="I350" i="57"/>
  <c r="C350" i="57"/>
  <c r="I349" i="57"/>
  <c r="C349" i="57"/>
  <c r="I348" i="57"/>
  <c r="C348" i="57"/>
  <c r="I346" i="57"/>
  <c r="C346" i="57"/>
  <c r="I344" i="57"/>
  <c r="C344" i="57"/>
  <c r="I342" i="57"/>
  <c r="C342" i="57"/>
  <c r="I341" i="57"/>
  <c r="C341" i="57"/>
  <c r="B340" i="57"/>
  <c r="I340" i="57" s="1"/>
  <c r="I337" i="57"/>
  <c r="C337" i="57"/>
  <c r="B337" i="57"/>
  <c r="I336" i="57"/>
  <c r="C336" i="57"/>
  <c r="B336" i="57"/>
  <c r="I335" i="57"/>
  <c r="C335" i="57"/>
  <c r="B335" i="57"/>
  <c r="I334" i="57"/>
  <c r="C334" i="57"/>
  <c r="B334" i="57"/>
  <c r="I333" i="57"/>
  <c r="C333" i="57"/>
  <c r="B333" i="57"/>
  <c r="I332" i="57"/>
  <c r="B332" i="57"/>
  <c r="I331" i="57"/>
  <c r="B331" i="57"/>
  <c r="I330" i="57"/>
  <c r="B330" i="57"/>
  <c r="I329" i="57"/>
  <c r="B329" i="57"/>
  <c r="I328" i="57"/>
  <c r="B328" i="57"/>
  <c r="I327" i="57"/>
  <c r="B327" i="57"/>
  <c r="I326" i="57"/>
  <c r="B326" i="57"/>
  <c r="I325" i="57"/>
  <c r="B325" i="57"/>
  <c r="I324" i="57"/>
  <c r="C324" i="57"/>
  <c r="B324" i="57"/>
  <c r="I323" i="57"/>
  <c r="B323" i="57"/>
  <c r="I322" i="57"/>
  <c r="B322" i="57"/>
  <c r="I321" i="57"/>
  <c r="B321" i="57"/>
  <c r="I320" i="57"/>
  <c r="C320" i="57"/>
  <c r="B320" i="57"/>
  <c r="I319" i="57"/>
  <c r="B319" i="57"/>
  <c r="I318" i="57"/>
  <c r="B318" i="57"/>
  <c r="I317" i="57"/>
  <c r="B317" i="57"/>
  <c r="I316" i="57"/>
  <c r="B316" i="57"/>
  <c r="I315" i="57"/>
  <c r="C315" i="57"/>
  <c r="B315" i="57"/>
  <c r="I314" i="57"/>
  <c r="B314" i="57"/>
  <c r="I313" i="57"/>
  <c r="B313" i="57"/>
  <c r="I312" i="57"/>
  <c r="B312" i="57"/>
  <c r="I311" i="57"/>
  <c r="B311" i="57"/>
  <c r="I310" i="57"/>
  <c r="B310" i="57"/>
  <c r="I309" i="57"/>
  <c r="B309" i="57"/>
  <c r="I308" i="57"/>
  <c r="B308" i="57"/>
  <c r="J306" i="57"/>
  <c r="A306" i="57" s="1"/>
  <c r="J305" i="57"/>
  <c r="B305" i="57" s="1"/>
  <c r="J304" i="57"/>
  <c r="A304" i="57" s="1"/>
  <c r="J303" i="57"/>
  <c r="B303" i="57" s="1"/>
  <c r="J302" i="57"/>
  <c r="B302" i="57" s="1"/>
  <c r="J301" i="57"/>
  <c r="A301" i="57" s="1"/>
  <c r="J300" i="57"/>
  <c r="B300" i="57" s="1"/>
  <c r="J299" i="57"/>
  <c r="J298" i="57"/>
  <c r="J297" i="57"/>
  <c r="J296" i="57"/>
  <c r="A296" i="57" s="1"/>
  <c r="J295" i="57"/>
  <c r="A295" i="57" s="1"/>
  <c r="J294" i="57"/>
  <c r="B295" i="57" s="1"/>
  <c r="J293" i="57"/>
  <c r="B293" i="57" s="1"/>
  <c r="J292" i="57"/>
  <c r="A292" i="57" s="1"/>
  <c r="J291" i="57"/>
  <c r="J290" i="57"/>
  <c r="B290" i="57" s="1"/>
  <c r="J289" i="57"/>
  <c r="J337" i="57" s="1"/>
  <c r="I285" i="57"/>
  <c r="I282" i="57"/>
  <c r="I281" i="57"/>
  <c r="I279" i="57"/>
  <c r="J275" i="57"/>
  <c r="J274" i="57"/>
  <c r="J273" i="57"/>
  <c r="J272" i="57"/>
  <c r="J271" i="57"/>
  <c r="J270" i="57"/>
  <c r="J269" i="57"/>
  <c r="J268" i="57"/>
  <c r="B268" i="57" s="1"/>
  <c r="J267" i="57"/>
  <c r="J266" i="57"/>
  <c r="J254" i="57"/>
  <c r="J253" i="57"/>
  <c r="J252" i="57"/>
  <c r="J251" i="57"/>
  <c r="B251" i="57" s="1"/>
  <c r="J250" i="57"/>
  <c r="B250" i="57" s="1"/>
  <c r="J249" i="57"/>
  <c r="J248" i="57"/>
  <c r="J247" i="57"/>
  <c r="J246" i="57"/>
  <c r="I242" i="57"/>
  <c r="I241" i="57"/>
  <c r="I240" i="57"/>
  <c r="I237" i="57"/>
  <c r="I236" i="57"/>
  <c r="I232" i="57"/>
  <c r="B232" i="57"/>
  <c r="J224" i="57"/>
  <c r="B224" i="57" s="1"/>
  <c r="J223" i="57"/>
  <c r="B223" i="57" s="1"/>
  <c r="J222" i="57"/>
  <c r="B222" i="57" s="1"/>
  <c r="J221" i="57"/>
  <c r="J220" i="57"/>
  <c r="J219" i="57"/>
  <c r="J218" i="57"/>
  <c r="J217" i="57"/>
  <c r="J216" i="57"/>
  <c r="J215" i="57"/>
  <c r="J214" i="57"/>
  <c r="J213" i="57"/>
  <c r="J212" i="57"/>
  <c r="B212" i="57" s="1"/>
  <c r="J211" i="57"/>
  <c r="J210" i="57"/>
  <c r="B210" i="57" s="1"/>
  <c r="J209" i="57"/>
  <c r="I205" i="57"/>
  <c r="I204" i="57"/>
  <c r="I203" i="57"/>
  <c r="I201" i="57"/>
  <c r="I200" i="57"/>
  <c r="I199" i="57"/>
  <c r="I198" i="57"/>
  <c r="I197" i="57"/>
  <c r="I196" i="57"/>
  <c r="I194" i="57"/>
  <c r="I193" i="57"/>
  <c r="I192" i="57"/>
  <c r="I191" i="57"/>
  <c r="I190" i="57"/>
  <c r="I189" i="57"/>
  <c r="I187" i="57"/>
  <c r="I186" i="57"/>
  <c r="I185" i="57"/>
  <c r="I184" i="57"/>
  <c r="I183" i="57"/>
  <c r="I182" i="57"/>
  <c r="B178" i="57"/>
  <c r="B177" i="57"/>
  <c r="B176" i="57"/>
  <c r="B175" i="57"/>
  <c r="I171" i="57"/>
  <c r="I170" i="57"/>
  <c r="I165" i="57"/>
  <c r="I166" i="57" s="1"/>
  <c r="I160" i="57"/>
  <c r="I157" i="57"/>
  <c r="I156" i="57"/>
  <c r="K156" i="57" s="1"/>
  <c r="A156" i="57"/>
  <c r="I155" i="57"/>
  <c r="I154" i="57"/>
  <c r="I153" i="57"/>
  <c r="K153" i="57" s="1"/>
  <c r="A153" i="57"/>
  <c r="J149" i="57"/>
  <c r="A149" i="57" s="1"/>
  <c r="I149" i="57"/>
  <c r="J148" i="57"/>
  <c r="A148" i="57" s="1"/>
  <c r="I148" i="57"/>
  <c r="I145" i="57"/>
  <c r="K145" i="57" s="1"/>
  <c r="A145" i="57"/>
  <c r="I144" i="57"/>
  <c r="K144" i="57" s="1"/>
  <c r="A144" i="57"/>
  <c r="I143" i="57"/>
  <c r="I142" i="57"/>
  <c r="K142" i="57" s="1"/>
  <c r="A142" i="57"/>
  <c r="I141" i="57"/>
  <c r="I140" i="57"/>
  <c r="K140" i="57" s="1"/>
  <c r="A140" i="57"/>
  <c r="I139" i="57"/>
  <c r="I138" i="57"/>
  <c r="I137" i="57"/>
  <c r="K127" i="57"/>
  <c r="A127" i="57"/>
  <c r="K126" i="57"/>
  <c r="A126" i="57"/>
  <c r="K125" i="57"/>
  <c r="A125" i="57"/>
  <c r="K124" i="57"/>
  <c r="A124" i="57"/>
  <c r="K123" i="57"/>
  <c r="A123" i="57"/>
  <c r="K122" i="57"/>
  <c r="A122" i="57"/>
  <c r="K121" i="57"/>
  <c r="A121" i="57"/>
  <c r="K120" i="57"/>
  <c r="A120" i="57"/>
  <c r="I119" i="57"/>
  <c r="K119" i="57" s="1"/>
  <c r="A119" i="57"/>
  <c r="I118" i="57"/>
  <c r="I117" i="57"/>
  <c r="I116" i="57"/>
  <c r="I115" i="57"/>
  <c r="I114" i="57"/>
  <c r="K107" i="57"/>
  <c r="A107" i="57"/>
  <c r="K106" i="57"/>
  <c r="A106" i="57"/>
  <c r="K105" i="57"/>
  <c r="A105" i="57"/>
  <c r="K104" i="57"/>
  <c r="A104" i="57"/>
  <c r="K103" i="57"/>
  <c r="A103" i="57"/>
  <c r="K102" i="57"/>
  <c r="A102" i="57"/>
  <c r="K101" i="57"/>
  <c r="A101" i="57"/>
  <c r="K100" i="57"/>
  <c r="A100" i="57"/>
  <c r="K99" i="57"/>
  <c r="A99" i="57"/>
  <c r="K98" i="57"/>
  <c r="A98" i="57"/>
  <c r="K97" i="57"/>
  <c r="A97" i="57"/>
  <c r="I95" i="57"/>
  <c r="I94" i="57"/>
  <c r="K94" i="57" s="1"/>
  <c r="A94" i="57"/>
  <c r="K84" i="57"/>
  <c r="A84" i="57"/>
  <c r="J83" i="57"/>
  <c r="K83" i="57" s="1"/>
  <c r="J82" i="57"/>
  <c r="A82" i="57" s="1"/>
  <c r="J81" i="57"/>
  <c r="K81" i="57" s="1"/>
  <c r="K80" i="57"/>
  <c r="A80" i="57"/>
  <c r="I72" i="57"/>
  <c r="I71" i="57"/>
  <c r="J70" i="57"/>
  <c r="A70" i="57" s="1"/>
  <c r="I70" i="57"/>
  <c r="J69" i="57"/>
  <c r="I69" i="57"/>
  <c r="A69" i="57"/>
  <c r="J68" i="57"/>
  <c r="A68" i="57" s="1"/>
  <c r="I68" i="57"/>
  <c r="J67" i="57"/>
  <c r="A67" i="57" s="1"/>
  <c r="I67" i="57"/>
  <c r="I66" i="57"/>
  <c r="J65" i="57"/>
  <c r="A65" i="57" s="1"/>
  <c r="I65" i="57"/>
  <c r="J64" i="57"/>
  <c r="A64" i="57" s="1"/>
  <c r="I64" i="57"/>
  <c r="K64" i="57" s="1"/>
  <c r="I63" i="57"/>
  <c r="J62" i="57"/>
  <c r="A62" i="57" s="1"/>
  <c r="I62" i="57"/>
  <c r="K62" i="57" s="1"/>
  <c r="I61" i="57"/>
  <c r="I58" i="57"/>
  <c r="K58" i="57" s="1"/>
  <c r="A58" i="57"/>
  <c r="I57" i="57"/>
  <c r="K57" i="57" s="1"/>
  <c r="A57" i="57"/>
  <c r="I56" i="57"/>
  <c r="K56" i="57" s="1"/>
  <c r="A56" i="57"/>
  <c r="I55" i="57"/>
  <c r="K55" i="57" s="1"/>
  <c r="A55" i="57"/>
  <c r="I54" i="57"/>
  <c r="K54" i="57" s="1"/>
  <c r="A54" i="57"/>
  <c r="I53" i="57"/>
  <c r="K53" i="57" s="1"/>
  <c r="A53" i="57"/>
  <c r="I52" i="57"/>
  <c r="K52" i="57" s="1"/>
  <c r="A52" i="57"/>
  <c r="I51" i="57"/>
  <c r="I50" i="57"/>
  <c r="K50" i="57" s="1"/>
  <c r="A50" i="57"/>
  <c r="I49" i="57"/>
  <c r="K49" i="57" s="1"/>
  <c r="A49" i="57"/>
  <c r="I48" i="57"/>
  <c r="K48" i="57" s="1"/>
  <c r="A48" i="57"/>
  <c r="I47" i="57"/>
  <c r="I46" i="57"/>
  <c r="K46" i="57" s="1"/>
  <c r="A46" i="57"/>
  <c r="I43" i="57"/>
  <c r="K43" i="57" s="1"/>
  <c r="A43" i="57"/>
  <c r="I42" i="57"/>
  <c r="K42" i="57" s="1"/>
  <c r="A42" i="57"/>
  <c r="I41" i="57"/>
  <c r="K41" i="57" s="1"/>
  <c r="A41" i="57"/>
  <c r="I40" i="57"/>
  <c r="K40" i="57" s="1"/>
  <c r="A40" i="57"/>
  <c r="I39" i="57"/>
  <c r="K39" i="57" s="1"/>
  <c r="A39" i="57"/>
  <c r="I38" i="57"/>
  <c r="K38" i="57" s="1"/>
  <c r="A38" i="57"/>
  <c r="J37" i="57"/>
  <c r="A37" i="57" s="1"/>
  <c r="I37" i="57"/>
  <c r="J36" i="57"/>
  <c r="A36" i="57" s="1"/>
  <c r="I36" i="57"/>
  <c r="J35" i="57"/>
  <c r="A35" i="57" s="1"/>
  <c r="I35" i="57"/>
  <c r="I34" i="57"/>
  <c r="B34" i="57" s="1"/>
  <c r="I33" i="57"/>
  <c r="B33" i="57" s="1"/>
  <c r="I32" i="57"/>
  <c r="B32" i="57" s="1"/>
  <c r="I31" i="57"/>
  <c r="B31" i="57" s="1"/>
  <c r="I29" i="57"/>
  <c r="B29" i="57" s="1"/>
  <c r="I27" i="57"/>
  <c r="A27" i="57" s="1"/>
  <c r="I25" i="57"/>
  <c r="A25" i="57" s="1"/>
  <c r="I21" i="57"/>
  <c r="A21" i="57" s="1"/>
  <c r="I19" i="57"/>
  <c r="I20" i="57" s="1"/>
  <c r="B19" i="57"/>
  <c r="B12" i="57"/>
  <c r="D11" i="57"/>
  <c r="D10" i="57"/>
  <c r="D9" i="57"/>
  <c r="E8" i="57"/>
  <c r="E7" i="57"/>
  <c r="E6" i="57"/>
  <c r="D5" i="57"/>
  <c r="D4" i="57"/>
  <c r="D3" i="57"/>
  <c r="G1" i="57"/>
  <c r="M668" i="56"/>
  <c r="A668" i="56" s="1"/>
  <c r="M667" i="56"/>
  <c r="M666" i="56"/>
  <c r="B666" i="56" s="1"/>
  <c r="M665" i="56"/>
  <c r="B665" i="56" s="1"/>
  <c r="M664" i="56"/>
  <c r="A664" i="56" s="1"/>
  <c r="M663" i="56"/>
  <c r="A663" i="56" s="1"/>
  <c r="M662" i="56"/>
  <c r="A662" i="56" s="1"/>
  <c r="M661" i="56"/>
  <c r="B661" i="56" s="1"/>
  <c r="M660" i="56"/>
  <c r="A660" i="56" s="1"/>
  <c r="M659" i="56"/>
  <c r="M658" i="56"/>
  <c r="B658" i="56" s="1"/>
  <c r="B656" i="56"/>
  <c r="B655" i="56"/>
  <c r="I594" i="56"/>
  <c r="I586" i="56"/>
  <c r="C586" i="56"/>
  <c r="I585" i="56"/>
  <c r="C585" i="56"/>
  <c r="I584" i="56"/>
  <c r="C584" i="56"/>
  <c r="I583" i="56"/>
  <c r="C583" i="56"/>
  <c r="I582" i="56"/>
  <c r="C582" i="56"/>
  <c r="I581" i="56"/>
  <c r="C581" i="56"/>
  <c r="I580" i="56"/>
  <c r="C580" i="56"/>
  <c r="I579" i="56"/>
  <c r="C579" i="56"/>
  <c r="I578" i="56"/>
  <c r="C578" i="56"/>
  <c r="I577" i="56"/>
  <c r="C577" i="56"/>
  <c r="I576" i="56"/>
  <c r="C576" i="56"/>
  <c r="I575" i="56"/>
  <c r="C575" i="56"/>
  <c r="I574" i="56"/>
  <c r="C574" i="56"/>
  <c r="I573" i="56"/>
  <c r="C573" i="56"/>
  <c r="I571" i="56"/>
  <c r="C571" i="56"/>
  <c r="I570" i="56"/>
  <c r="C570" i="56"/>
  <c r="I569" i="56"/>
  <c r="C569" i="56"/>
  <c r="I568" i="56"/>
  <c r="C568" i="56"/>
  <c r="I567" i="56"/>
  <c r="C567" i="56"/>
  <c r="I566" i="56"/>
  <c r="C566" i="56"/>
  <c r="I565" i="56"/>
  <c r="C565" i="56"/>
  <c r="I564" i="56"/>
  <c r="C564" i="56"/>
  <c r="I563" i="56"/>
  <c r="C563" i="56"/>
  <c r="I562" i="56"/>
  <c r="C562" i="56"/>
  <c r="I561" i="56"/>
  <c r="C561" i="56"/>
  <c r="I560" i="56"/>
  <c r="C560" i="56"/>
  <c r="I559" i="56"/>
  <c r="C559" i="56"/>
  <c r="I558" i="56"/>
  <c r="C558" i="56"/>
  <c r="I556" i="56"/>
  <c r="C556" i="56"/>
  <c r="I555" i="56"/>
  <c r="C555" i="56"/>
  <c r="I554" i="56"/>
  <c r="C554" i="56"/>
  <c r="I553" i="56"/>
  <c r="C553" i="56"/>
  <c r="I552" i="56"/>
  <c r="C552" i="56"/>
  <c r="I551" i="56"/>
  <c r="C551" i="56"/>
  <c r="I550" i="56"/>
  <c r="C550" i="56"/>
  <c r="I549" i="56"/>
  <c r="C549" i="56"/>
  <c r="I548" i="56"/>
  <c r="C548" i="56"/>
  <c r="I547" i="56"/>
  <c r="C547" i="56"/>
  <c r="I546" i="56"/>
  <c r="C546" i="56"/>
  <c r="I545" i="56"/>
  <c r="C545" i="56"/>
  <c r="I544" i="56"/>
  <c r="C544" i="56"/>
  <c r="I543" i="56"/>
  <c r="C543" i="56"/>
  <c r="I541" i="56"/>
  <c r="C541" i="56"/>
  <c r="I540" i="56"/>
  <c r="C540" i="56"/>
  <c r="I539" i="56"/>
  <c r="C539" i="56"/>
  <c r="I538" i="56"/>
  <c r="C538" i="56"/>
  <c r="I537" i="56"/>
  <c r="C537" i="56"/>
  <c r="I536" i="56"/>
  <c r="C536" i="56"/>
  <c r="I535" i="56"/>
  <c r="C535" i="56"/>
  <c r="I534" i="56"/>
  <c r="C534" i="56"/>
  <c r="I533" i="56"/>
  <c r="C533" i="56"/>
  <c r="I532" i="56"/>
  <c r="C532" i="56"/>
  <c r="I531" i="56"/>
  <c r="C531" i="56"/>
  <c r="I530" i="56"/>
  <c r="C530" i="56"/>
  <c r="I529" i="56"/>
  <c r="C529" i="56"/>
  <c r="I528" i="56"/>
  <c r="C528" i="56"/>
  <c r="I526" i="56"/>
  <c r="C526" i="56"/>
  <c r="I525" i="56"/>
  <c r="C525" i="56"/>
  <c r="I524" i="56"/>
  <c r="C524" i="56"/>
  <c r="I523" i="56"/>
  <c r="C523" i="56"/>
  <c r="I522" i="56"/>
  <c r="C522" i="56"/>
  <c r="I521" i="56"/>
  <c r="C521" i="56"/>
  <c r="I520" i="56"/>
  <c r="C520" i="56"/>
  <c r="I519" i="56"/>
  <c r="C519" i="56"/>
  <c r="I518" i="56"/>
  <c r="C518" i="56"/>
  <c r="I517" i="56"/>
  <c r="C517" i="56"/>
  <c r="I516" i="56"/>
  <c r="C516" i="56"/>
  <c r="I515" i="56"/>
  <c r="C515" i="56"/>
  <c r="I514" i="56"/>
  <c r="C514" i="56"/>
  <c r="I513" i="56"/>
  <c r="C513" i="56"/>
  <c r="I511" i="56"/>
  <c r="C511" i="56"/>
  <c r="I510" i="56"/>
  <c r="C510" i="56"/>
  <c r="I509" i="56"/>
  <c r="C509" i="56"/>
  <c r="I508" i="56"/>
  <c r="C508" i="56"/>
  <c r="I507" i="56"/>
  <c r="C507" i="56"/>
  <c r="I506" i="56"/>
  <c r="C506" i="56"/>
  <c r="I505" i="56"/>
  <c r="C505" i="56"/>
  <c r="I504" i="56"/>
  <c r="C504" i="56"/>
  <c r="I503" i="56"/>
  <c r="C503" i="56"/>
  <c r="I502" i="56"/>
  <c r="C502" i="56"/>
  <c r="I501" i="56"/>
  <c r="C501" i="56"/>
  <c r="I500" i="56"/>
  <c r="C500" i="56"/>
  <c r="I499" i="56"/>
  <c r="C499" i="56"/>
  <c r="I498" i="56"/>
  <c r="C498" i="56"/>
  <c r="I496" i="56"/>
  <c r="C496" i="56"/>
  <c r="I495" i="56"/>
  <c r="C495" i="56"/>
  <c r="I494" i="56"/>
  <c r="C494" i="56"/>
  <c r="I493" i="56"/>
  <c r="C493" i="56"/>
  <c r="I492" i="56"/>
  <c r="C492" i="56"/>
  <c r="I491" i="56"/>
  <c r="C491" i="56"/>
  <c r="I490" i="56"/>
  <c r="C490" i="56"/>
  <c r="I489" i="56"/>
  <c r="C489" i="56"/>
  <c r="I488" i="56"/>
  <c r="C488" i="56"/>
  <c r="I487" i="56"/>
  <c r="C487" i="56"/>
  <c r="I486" i="56"/>
  <c r="C486" i="56"/>
  <c r="I484" i="56"/>
  <c r="C484" i="56"/>
  <c r="I483" i="56"/>
  <c r="C483" i="56"/>
  <c r="I482" i="56"/>
  <c r="C482" i="56"/>
  <c r="I481" i="56"/>
  <c r="C481" i="56"/>
  <c r="I480" i="56"/>
  <c r="C480" i="56"/>
  <c r="I479" i="56"/>
  <c r="C479" i="56"/>
  <c r="I478" i="56"/>
  <c r="C478" i="56"/>
  <c r="I477" i="56"/>
  <c r="C477" i="56"/>
  <c r="I476" i="56"/>
  <c r="C476" i="56"/>
  <c r="I475" i="56"/>
  <c r="C475" i="56"/>
  <c r="I474" i="56"/>
  <c r="C474" i="56"/>
  <c r="I473" i="56"/>
  <c r="C473" i="56"/>
  <c r="I472" i="56"/>
  <c r="C472" i="56"/>
  <c r="I471" i="56"/>
  <c r="C471" i="56"/>
  <c r="I469" i="56"/>
  <c r="C469" i="56"/>
  <c r="I468" i="56"/>
  <c r="C468" i="56"/>
  <c r="I467" i="56"/>
  <c r="C467" i="56"/>
  <c r="I466" i="56"/>
  <c r="C466" i="56"/>
  <c r="I465" i="56"/>
  <c r="C465" i="56"/>
  <c r="I464" i="56"/>
  <c r="C464" i="56"/>
  <c r="I463" i="56"/>
  <c r="C463" i="56"/>
  <c r="I462" i="56"/>
  <c r="C462" i="56"/>
  <c r="I461" i="56"/>
  <c r="C461" i="56"/>
  <c r="I460" i="56"/>
  <c r="C460" i="56"/>
  <c r="I458" i="56"/>
  <c r="C458" i="56"/>
  <c r="I457" i="56"/>
  <c r="C457" i="56"/>
  <c r="I456" i="56"/>
  <c r="C456" i="56"/>
  <c r="I455" i="56"/>
  <c r="C455" i="56"/>
  <c r="I454" i="56"/>
  <c r="C454" i="56"/>
  <c r="I453" i="56"/>
  <c r="C453" i="56"/>
  <c r="I452" i="56"/>
  <c r="C452" i="56"/>
  <c r="I451" i="56"/>
  <c r="C451" i="56"/>
  <c r="I450" i="56"/>
  <c r="C450" i="56"/>
  <c r="I449" i="56"/>
  <c r="C449" i="56"/>
  <c r="I448" i="56"/>
  <c r="C448" i="56"/>
  <c r="I446" i="56"/>
  <c r="C446" i="56"/>
  <c r="I445" i="56"/>
  <c r="C445" i="56"/>
  <c r="I444" i="56"/>
  <c r="C444" i="56"/>
  <c r="I443" i="56"/>
  <c r="C443" i="56"/>
  <c r="I442" i="56"/>
  <c r="C442" i="56"/>
  <c r="I441" i="56"/>
  <c r="C441" i="56"/>
  <c r="I440" i="56"/>
  <c r="C440" i="56"/>
  <c r="I439" i="56"/>
  <c r="C439" i="56"/>
  <c r="I438" i="56"/>
  <c r="C438" i="56"/>
  <c r="I437" i="56"/>
  <c r="C437" i="56"/>
  <c r="I436" i="56"/>
  <c r="C436" i="56"/>
  <c r="I434" i="56"/>
  <c r="C434" i="56"/>
  <c r="I433" i="56"/>
  <c r="C433" i="56"/>
  <c r="I432" i="56"/>
  <c r="C432" i="56"/>
  <c r="I431" i="56"/>
  <c r="C431" i="56"/>
  <c r="I430" i="56"/>
  <c r="C430" i="56"/>
  <c r="I429" i="56"/>
  <c r="C429" i="56"/>
  <c r="I428" i="56"/>
  <c r="C428" i="56"/>
  <c r="I427" i="56"/>
  <c r="C427" i="56"/>
  <c r="I426" i="56"/>
  <c r="C426" i="56"/>
  <c r="I425" i="56"/>
  <c r="C425" i="56"/>
  <c r="I424" i="56"/>
  <c r="C424" i="56"/>
  <c r="I422" i="56"/>
  <c r="C422" i="56"/>
  <c r="I421" i="56"/>
  <c r="C421" i="56"/>
  <c r="I420" i="56"/>
  <c r="C420" i="56"/>
  <c r="I419" i="56"/>
  <c r="C419" i="56"/>
  <c r="I418" i="56"/>
  <c r="C418" i="56"/>
  <c r="I417" i="56"/>
  <c r="C417" i="56"/>
  <c r="I416" i="56"/>
  <c r="C416" i="56"/>
  <c r="I415" i="56"/>
  <c r="C415" i="56"/>
  <c r="I414" i="56"/>
  <c r="C414" i="56"/>
  <c r="I413" i="56"/>
  <c r="C413" i="56"/>
  <c r="I411" i="56"/>
  <c r="C411" i="56"/>
  <c r="I410" i="56"/>
  <c r="C410" i="56"/>
  <c r="I409" i="56"/>
  <c r="C409" i="56"/>
  <c r="I408" i="56"/>
  <c r="C408" i="56"/>
  <c r="I407" i="56"/>
  <c r="C407" i="56"/>
  <c r="I406" i="56"/>
  <c r="C406" i="56"/>
  <c r="I405" i="56"/>
  <c r="C405" i="56"/>
  <c r="I404" i="56"/>
  <c r="C404" i="56"/>
  <c r="I403" i="56"/>
  <c r="C403" i="56"/>
  <c r="I402" i="56"/>
  <c r="C402" i="56"/>
  <c r="I401" i="56"/>
  <c r="C401" i="56"/>
  <c r="I400" i="56"/>
  <c r="C400" i="56"/>
  <c r="I399" i="56"/>
  <c r="C399" i="56"/>
  <c r="I398" i="56"/>
  <c r="C398" i="56"/>
  <c r="I396" i="56"/>
  <c r="C396" i="56"/>
  <c r="I395" i="56"/>
  <c r="C395" i="56"/>
  <c r="I394" i="56"/>
  <c r="C394" i="56"/>
  <c r="I393" i="56"/>
  <c r="C393" i="56"/>
  <c r="I392" i="56"/>
  <c r="C392" i="56"/>
  <c r="I391" i="56"/>
  <c r="C391" i="56"/>
  <c r="I390" i="56"/>
  <c r="C390" i="56"/>
  <c r="I389" i="56"/>
  <c r="C389" i="56"/>
  <c r="I388" i="56"/>
  <c r="C388" i="56"/>
  <c r="I387" i="56"/>
  <c r="C387" i="56"/>
  <c r="I385" i="56"/>
  <c r="C385" i="56"/>
  <c r="I384" i="56"/>
  <c r="C384" i="56"/>
  <c r="I383" i="56"/>
  <c r="C383" i="56"/>
  <c r="I382" i="56"/>
  <c r="C382" i="56"/>
  <c r="I381" i="56"/>
  <c r="C381" i="56"/>
  <c r="I380" i="56"/>
  <c r="C380" i="56"/>
  <c r="I379" i="56"/>
  <c r="C379" i="56"/>
  <c r="I378" i="56"/>
  <c r="C378" i="56"/>
  <c r="I377" i="56"/>
  <c r="C377" i="56"/>
  <c r="I376" i="56"/>
  <c r="C376" i="56"/>
  <c r="I375" i="56"/>
  <c r="C375" i="56"/>
  <c r="I374" i="56"/>
  <c r="C374" i="56"/>
  <c r="I373" i="56"/>
  <c r="C373" i="56"/>
  <c r="I372" i="56"/>
  <c r="C372" i="56"/>
  <c r="I370" i="56"/>
  <c r="C370" i="56"/>
  <c r="I369" i="56"/>
  <c r="C369" i="56"/>
  <c r="I368" i="56"/>
  <c r="C368" i="56"/>
  <c r="I367" i="56"/>
  <c r="C367" i="56"/>
  <c r="I366" i="56"/>
  <c r="C366" i="56"/>
  <c r="I365" i="56"/>
  <c r="C365" i="56"/>
  <c r="I364" i="56"/>
  <c r="C364" i="56"/>
  <c r="I363" i="56"/>
  <c r="C363" i="56"/>
  <c r="I362" i="56"/>
  <c r="C362" i="56"/>
  <c r="I361" i="56"/>
  <c r="C361" i="56"/>
  <c r="I360" i="56"/>
  <c r="C360" i="56"/>
  <c r="I358" i="56"/>
  <c r="C358" i="56"/>
  <c r="I357" i="56"/>
  <c r="C357" i="56"/>
  <c r="I356" i="56"/>
  <c r="C356" i="56"/>
  <c r="I355" i="56"/>
  <c r="C355" i="56"/>
  <c r="I354" i="56"/>
  <c r="C354" i="56"/>
  <c r="I353" i="56"/>
  <c r="C353" i="56"/>
  <c r="I352" i="56"/>
  <c r="C352" i="56"/>
  <c r="I351" i="56"/>
  <c r="C351" i="56"/>
  <c r="I350" i="56"/>
  <c r="C350" i="56"/>
  <c r="I349" i="56"/>
  <c r="C349" i="56"/>
  <c r="I348" i="56"/>
  <c r="C348" i="56"/>
  <c r="I346" i="56"/>
  <c r="C346" i="56"/>
  <c r="I344" i="56"/>
  <c r="C344" i="56"/>
  <c r="I342" i="56"/>
  <c r="C342" i="56"/>
  <c r="I341" i="56"/>
  <c r="C341" i="56"/>
  <c r="B340" i="56"/>
  <c r="I340" i="56" s="1"/>
  <c r="I337" i="56"/>
  <c r="C337" i="56"/>
  <c r="B337" i="56"/>
  <c r="I336" i="56"/>
  <c r="C336" i="56"/>
  <c r="B336" i="56"/>
  <c r="I335" i="56"/>
  <c r="C335" i="56"/>
  <c r="B335" i="56"/>
  <c r="I334" i="56"/>
  <c r="C334" i="56"/>
  <c r="B334" i="56"/>
  <c r="I333" i="56"/>
  <c r="C333" i="56"/>
  <c r="B333" i="56"/>
  <c r="I332" i="56"/>
  <c r="B332" i="56"/>
  <c r="I331" i="56"/>
  <c r="B331" i="56"/>
  <c r="I330" i="56"/>
  <c r="B330" i="56"/>
  <c r="I329" i="56"/>
  <c r="B329" i="56"/>
  <c r="I328" i="56"/>
  <c r="B328" i="56"/>
  <c r="I327" i="56"/>
  <c r="B327" i="56"/>
  <c r="I326" i="56"/>
  <c r="B326" i="56"/>
  <c r="I325" i="56"/>
  <c r="B325" i="56"/>
  <c r="I324" i="56"/>
  <c r="C324" i="56"/>
  <c r="B324" i="56"/>
  <c r="I323" i="56"/>
  <c r="B323" i="56"/>
  <c r="I322" i="56"/>
  <c r="B322" i="56"/>
  <c r="I321" i="56"/>
  <c r="B321" i="56"/>
  <c r="I320" i="56"/>
  <c r="C320" i="56"/>
  <c r="B320" i="56"/>
  <c r="I319" i="56"/>
  <c r="B319" i="56"/>
  <c r="I318" i="56"/>
  <c r="B318" i="56"/>
  <c r="I317" i="56"/>
  <c r="B317" i="56"/>
  <c r="I316" i="56"/>
  <c r="B316" i="56"/>
  <c r="I315" i="56"/>
  <c r="C315" i="56"/>
  <c r="B315" i="56"/>
  <c r="I314" i="56"/>
  <c r="B314" i="56"/>
  <c r="I313" i="56"/>
  <c r="B313" i="56"/>
  <c r="I312" i="56"/>
  <c r="B312" i="56"/>
  <c r="I311" i="56"/>
  <c r="B311" i="56"/>
  <c r="I310" i="56"/>
  <c r="B310" i="56"/>
  <c r="I309" i="56"/>
  <c r="B309" i="56"/>
  <c r="I308" i="56"/>
  <c r="B308" i="56"/>
  <c r="J306" i="56"/>
  <c r="J305" i="56"/>
  <c r="J304" i="56"/>
  <c r="B304" i="56" s="1"/>
  <c r="J303" i="56"/>
  <c r="B303" i="56" s="1"/>
  <c r="J302" i="56"/>
  <c r="B302" i="56" s="1"/>
  <c r="J301" i="56"/>
  <c r="J300" i="56"/>
  <c r="A300" i="56" s="1"/>
  <c r="J299" i="56"/>
  <c r="J298" i="56"/>
  <c r="J297" i="56"/>
  <c r="B297" i="56" s="1"/>
  <c r="J296" i="56"/>
  <c r="A296" i="56" s="1"/>
  <c r="J295" i="56"/>
  <c r="A295" i="56" s="1"/>
  <c r="J294" i="56"/>
  <c r="J293" i="56"/>
  <c r="B293" i="56" s="1"/>
  <c r="J292" i="56"/>
  <c r="A292" i="56" s="1"/>
  <c r="J291" i="56"/>
  <c r="B291" i="56" s="1"/>
  <c r="J290" i="56"/>
  <c r="J289" i="56"/>
  <c r="B289" i="56" s="1"/>
  <c r="I285" i="56"/>
  <c r="I282" i="56"/>
  <c r="I281" i="56"/>
  <c r="I279" i="56"/>
  <c r="J275" i="56"/>
  <c r="J274" i="56"/>
  <c r="J273" i="56"/>
  <c r="J272" i="56"/>
  <c r="J271" i="56"/>
  <c r="J270" i="56"/>
  <c r="J269" i="56"/>
  <c r="J268" i="56"/>
  <c r="B268" i="56" s="1"/>
  <c r="J267" i="56"/>
  <c r="J266" i="56"/>
  <c r="J254" i="56"/>
  <c r="J253" i="56"/>
  <c r="J252" i="56"/>
  <c r="J251" i="56"/>
  <c r="B251" i="56" s="1"/>
  <c r="J250" i="56"/>
  <c r="B250" i="56" s="1"/>
  <c r="J249" i="56"/>
  <c r="J248" i="56"/>
  <c r="J247" i="56"/>
  <c r="J246" i="56"/>
  <c r="I242" i="56"/>
  <c r="I241" i="56"/>
  <c r="I240" i="56"/>
  <c r="I237" i="56"/>
  <c r="I236" i="56"/>
  <c r="I232" i="56"/>
  <c r="B232" i="56"/>
  <c r="J224" i="56"/>
  <c r="B224" i="56" s="1"/>
  <c r="J223" i="56"/>
  <c r="B223" i="56" s="1"/>
  <c r="J222" i="56"/>
  <c r="B222" i="56" s="1"/>
  <c r="J221" i="56"/>
  <c r="J220" i="56"/>
  <c r="J219" i="56"/>
  <c r="J218" i="56"/>
  <c r="J217" i="56"/>
  <c r="J216" i="56"/>
  <c r="J215" i="56"/>
  <c r="J214" i="56"/>
  <c r="J213" i="56"/>
  <c r="J212" i="56"/>
  <c r="B212" i="56" s="1"/>
  <c r="J211" i="56"/>
  <c r="J210" i="56"/>
  <c r="B210" i="56" s="1"/>
  <c r="J209" i="56"/>
  <c r="I205" i="56"/>
  <c r="I204" i="56"/>
  <c r="I203" i="56"/>
  <c r="I201" i="56"/>
  <c r="I200" i="56"/>
  <c r="I199" i="56"/>
  <c r="I198" i="56"/>
  <c r="I197" i="56"/>
  <c r="I196" i="56"/>
  <c r="I194" i="56"/>
  <c r="I193" i="56"/>
  <c r="I192" i="56"/>
  <c r="I191" i="56"/>
  <c r="I190" i="56"/>
  <c r="I189" i="56"/>
  <c r="I187" i="56"/>
  <c r="I186" i="56"/>
  <c r="I185" i="56"/>
  <c r="I184" i="56"/>
  <c r="I183" i="56"/>
  <c r="I182" i="56"/>
  <c r="B178" i="56"/>
  <c r="B177" i="56"/>
  <c r="B176" i="56"/>
  <c r="B175" i="56"/>
  <c r="I171" i="56"/>
  <c r="I170" i="56"/>
  <c r="I165" i="56"/>
  <c r="I166" i="56" s="1"/>
  <c r="I160" i="56"/>
  <c r="I157" i="56"/>
  <c r="I156" i="56"/>
  <c r="K156" i="56" s="1"/>
  <c r="A156" i="56"/>
  <c r="I155" i="56"/>
  <c r="I154" i="56"/>
  <c r="I153" i="56"/>
  <c r="K153" i="56" s="1"/>
  <c r="A153" i="56"/>
  <c r="J149" i="56"/>
  <c r="A149" i="56" s="1"/>
  <c r="I149" i="56"/>
  <c r="J148" i="56"/>
  <c r="A148" i="56" s="1"/>
  <c r="I148" i="56"/>
  <c r="I145" i="56"/>
  <c r="K145" i="56" s="1"/>
  <c r="A145" i="56"/>
  <c r="I144" i="56"/>
  <c r="K144" i="56" s="1"/>
  <c r="A144" i="56"/>
  <c r="I143" i="56"/>
  <c r="I142" i="56"/>
  <c r="K142" i="56" s="1"/>
  <c r="A142" i="56"/>
  <c r="I141" i="56"/>
  <c r="I140" i="56"/>
  <c r="K140" i="56" s="1"/>
  <c r="A140" i="56"/>
  <c r="I139" i="56"/>
  <c r="I138" i="56"/>
  <c r="I137" i="56"/>
  <c r="K127" i="56"/>
  <c r="A127" i="56"/>
  <c r="K126" i="56"/>
  <c r="A126" i="56"/>
  <c r="K125" i="56"/>
  <c r="A125" i="56"/>
  <c r="K124" i="56"/>
  <c r="A124" i="56"/>
  <c r="K123" i="56"/>
  <c r="A123" i="56"/>
  <c r="K122" i="56"/>
  <c r="A122" i="56"/>
  <c r="K121" i="56"/>
  <c r="A121" i="56"/>
  <c r="K120" i="56"/>
  <c r="A120" i="56"/>
  <c r="I119" i="56"/>
  <c r="K119" i="56" s="1"/>
  <c r="A119" i="56"/>
  <c r="I118" i="56"/>
  <c r="I117" i="56"/>
  <c r="I116" i="56"/>
  <c r="I115" i="56"/>
  <c r="I114" i="56"/>
  <c r="K107" i="56"/>
  <c r="A107" i="56"/>
  <c r="K106" i="56"/>
  <c r="A106" i="56"/>
  <c r="K105" i="56"/>
  <c r="A105" i="56"/>
  <c r="K104" i="56"/>
  <c r="A104" i="56"/>
  <c r="K103" i="56"/>
  <c r="A103" i="56"/>
  <c r="K102" i="56"/>
  <c r="A102" i="56"/>
  <c r="K101" i="56"/>
  <c r="A101" i="56"/>
  <c r="K100" i="56"/>
  <c r="A100" i="56"/>
  <c r="K99" i="56"/>
  <c r="A99" i="56"/>
  <c r="K98" i="56"/>
  <c r="A98" i="56"/>
  <c r="K97" i="56"/>
  <c r="A97" i="56"/>
  <c r="I95" i="56"/>
  <c r="I94" i="56"/>
  <c r="K94" i="56" s="1"/>
  <c r="A94" i="56"/>
  <c r="K84" i="56"/>
  <c r="A84" i="56"/>
  <c r="J83" i="56"/>
  <c r="K83" i="56" s="1"/>
  <c r="J82" i="56"/>
  <c r="A82" i="56" s="1"/>
  <c r="J81" i="56"/>
  <c r="K81" i="56" s="1"/>
  <c r="K80" i="56"/>
  <c r="A80" i="56"/>
  <c r="I72" i="56"/>
  <c r="I71" i="56"/>
  <c r="J70" i="56"/>
  <c r="I70" i="56"/>
  <c r="K70" i="56" s="1"/>
  <c r="A70" i="56"/>
  <c r="J69" i="56"/>
  <c r="A69" i="56" s="1"/>
  <c r="I69" i="56"/>
  <c r="J68" i="56"/>
  <c r="A68" i="56" s="1"/>
  <c r="I68" i="56"/>
  <c r="K68" i="56" s="1"/>
  <c r="J67" i="56"/>
  <c r="A67" i="56" s="1"/>
  <c r="I67" i="56"/>
  <c r="I66" i="56"/>
  <c r="J65" i="56"/>
  <c r="A65" i="56" s="1"/>
  <c r="I65" i="56"/>
  <c r="J64" i="56"/>
  <c r="I64" i="56"/>
  <c r="K64" i="56" s="1"/>
  <c r="A64" i="56"/>
  <c r="I63" i="56"/>
  <c r="J62" i="56"/>
  <c r="I62" i="56"/>
  <c r="K62" i="56" s="1"/>
  <c r="A62" i="56"/>
  <c r="I61" i="56"/>
  <c r="I58" i="56"/>
  <c r="K58" i="56" s="1"/>
  <c r="A58" i="56"/>
  <c r="I57" i="56"/>
  <c r="K57" i="56" s="1"/>
  <c r="A57" i="56"/>
  <c r="I56" i="56"/>
  <c r="K56" i="56" s="1"/>
  <c r="A56" i="56"/>
  <c r="I55" i="56"/>
  <c r="K55" i="56" s="1"/>
  <c r="A55" i="56"/>
  <c r="I54" i="56"/>
  <c r="K54" i="56" s="1"/>
  <c r="A54" i="56"/>
  <c r="I53" i="56"/>
  <c r="K53" i="56" s="1"/>
  <c r="A53" i="56"/>
  <c r="I52" i="56"/>
  <c r="K52" i="56" s="1"/>
  <c r="A52" i="56"/>
  <c r="I51" i="56"/>
  <c r="I50" i="56"/>
  <c r="K50" i="56" s="1"/>
  <c r="A50" i="56"/>
  <c r="I49" i="56"/>
  <c r="K49" i="56" s="1"/>
  <c r="A49" i="56"/>
  <c r="I48" i="56"/>
  <c r="K48" i="56" s="1"/>
  <c r="A48" i="56"/>
  <c r="I47" i="56"/>
  <c r="I46" i="56"/>
  <c r="K46" i="56" s="1"/>
  <c r="A46" i="56"/>
  <c r="I43" i="56"/>
  <c r="K43" i="56" s="1"/>
  <c r="A43" i="56"/>
  <c r="I42" i="56"/>
  <c r="K42" i="56" s="1"/>
  <c r="A42" i="56"/>
  <c r="I41" i="56"/>
  <c r="K41" i="56" s="1"/>
  <c r="A41" i="56"/>
  <c r="I40" i="56"/>
  <c r="K40" i="56" s="1"/>
  <c r="A40" i="56"/>
  <c r="I39" i="56"/>
  <c r="K39" i="56" s="1"/>
  <c r="A39" i="56"/>
  <c r="I38" i="56"/>
  <c r="K38" i="56" s="1"/>
  <c r="A38" i="56"/>
  <c r="J37" i="56"/>
  <c r="A37" i="56" s="1"/>
  <c r="I37" i="56"/>
  <c r="J36" i="56"/>
  <c r="A36" i="56" s="1"/>
  <c r="I36" i="56"/>
  <c r="J35" i="56"/>
  <c r="A35" i="56" s="1"/>
  <c r="I35" i="56"/>
  <c r="I34" i="56"/>
  <c r="B34" i="56" s="1"/>
  <c r="I33" i="56"/>
  <c r="B33" i="56" s="1"/>
  <c r="I32" i="56"/>
  <c r="B32" i="56" s="1"/>
  <c r="I31" i="56"/>
  <c r="B31" i="56" s="1"/>
  <c r="I29" i="56"/>
  <c r="I27" i="56"/>
  <c r="B27" i="56" s="1"/>
  <c r="I25" i="56"/>
  <c r="A25" i="56" s="1"/>
  <c r="I21" i="56"/>
  <c r="B21" i="56" s="1"/>
  <c r="I19" i="56"/>
  <c r="I20" i="56" s="1"/>
  <c r="A20" i="56" s="1"/>
  <c r="B19" i="56"/>
  <c r="B12" i="56"/>
  <c r="D11" i="56"/>
  <c r="D10" i="56"/>
  <c r="D9" i="56"/>
  <c r="E8" i="56"/>
  <c r="E7" i="56"/>
  <c r="E6" i="56"/>
  <c r="D5" i="56"/>
  <c r="D4" i="56"/>
  <c r="D3" i="56"/>
  <c r="G1" i="56"/>
  <c r="M668" i="55"/>
  <c r="A668" i="55" s="1"/>
  <c r="M667" i="55"/>
  <c r="A667" i="55" s="1"/>
  <c r="M666" i="55"/>
  <c r="B666" i="55" s="1"/>
  <c r="M665" i="55"/>
  <c r="M664" i="55"/>
  <c r="A664" i="55" s="1"/>
  <c r="M663" i="55"/>
  <c r="M662" i="55"/>
  <c r="B662" i="55" s="1"/>
  <c r="M661" i="55"/>
  <c r="B661" i="55" s="1"/>
  <c r="M660" i="55"/>
  <c r="A660" i="55" s="1"/>
  <c r="M659" i="55"/>
  <c r="A659" i="55" s="1"/>
  <c r="M658" i="55"/>
  <c r="A658" i="55" s="1"/>
  <c r="B656" i="55"/>
  <c r="B655" i="55"/>
  <c r="I594" i="55"/>
  <c r="I586" i="55"/>
  <c r="C586" i="55"/>
  <c r="I585" i="55"/>
  <c r="C585" i="55"/>
  <c r="I584" i="55"/>
  <c r="C584" i="55"/>
  <c r="I583" i="55"/>
  <c r="C583" i="55"/>
  <c r="I582" i="55"/>
  <c r="C582" i="55"/>
  <c r="I581" i="55"/>
  <c r="C581" i="55"/>
  <c r="I580" i="55"/>
  <c r="C580" i="55"/>
  <c r="I579" i="55"/>
  <c r="C579" i="55"/>
  <c r="I578" i="55"/>
  <c r="C578" i="55"/>
  <c r="I577" i="55"/>
  <c r="C577" i="55"/>
  <c r="I576" i="55"/>
  <c r="C576" i="55"/>
  <c r="I575" i="55"/>
  <c r="C575" i="55"/>
  <c r="I574" i="55"/>
  <c r="C574" i="55"/>
  <c r="I573" i="55"/>
  <c r="C573" i="55"/>
  <c r="I571" i="55"/>
  <c r="C571" i="55"/>
  <c r="I570" i="55"/>
  <c r="C570" i="55"/>
  <c r="I569" i="55"/>
  <c r="C569" i="55"/>
  <c r="I568" i="55"/>
  <c r="C568" i="55"/>
  <c r="I567" i="55"/>
  <c r="C567" i="55"/>
  <c r="I566" i="55"/>
  <c r="C566" i="55"/>
  <c r="I565" i="55"/>
  <c r="C565" i="55"/>
  <c r="I564" i="55"/>
  <c r="C564" i="55"/>
  <c r="I563" i="55"/>
  <c r="C563" i="55"/>
  <c r="I562" i="55"/>
  <c r="C562" i="55"/>
  <c r="I561" i="55"/>
  <c r="C561" i="55"/>
  <c r="I560" i="55"/>
  <c r="C560" i="55"/>
  <c r="I559" i="55"/>
  <c r="C559" i="55"/>
  <c r="I558" i="55"/>
  <c r="C558" i="55"/>
  <c r="I556" i="55"/>
  <c r="C556" i="55"/>
  <c r="I555" i="55"/>
  <c r="C555" i="55"/>
  <c r="I554" i="55"/>
  <c r="C554" i="55"/>
  <c r="I553" i="55"/>
  <c r="C553" i="55"/>
  <c r="I552" i="55"/>
  <c r="C552" i="55"/>
  <c r="I551" i="55"/>
  <c r="C551" i="55"/>
  <c r="I550" i="55"/>
  <c r="C550" i="55"/>
  <c r="I549" i="55"/>
  <c r="C549" i="55"/>
  <c r="I548" i="55"/>
  <c r="C548" i="55"/>
  <c r="I547" i="55"/>
  <c r="C547" i="55"/>
  <c r="I546" i="55"/>
  <c r="C546" i="55"/>
  <c r="I545" i="55"/>
  <c r="C545" i="55"/>
  <c r="I544" i="55"/>
  <c r="C544" i="55"/>
  <c r="I543" i="55"/>
  <c r="C543" i="55"/>
  <c r="I541" i="55"/>
  <c r="C541" i="55"/>
  <c r="I540" i="55"/>
  <c r="C540" i="55"/>
  <c r="I539" i="55"/>
  <c r="C539" i="55"/>
  <c r="I538" i="55"/>
  <c r="C538" i="55"/>
  <c r="I537" i="55"/>
  <c r="C537" i="55"/>
  <c r="I536" i="55"/>
  <c r="C536" i="55"/>
  <c r="I535" i="55"/>
  <c r="C535" i="55"/>
  <c r="I534" i="55"/>
  <c r="C534" i="55"/>
  <c r="I533" i="55"/>
  <c r="C533" i="55"/>
  <c r="I532" i="55"/>
  <c r="C532" i="55"/>
  <c r="I531" i="55"/>
  <c r="C531" i="55"/>
  <c r="I530" i="55"/>
  <c r="C530" i="55"/>
  <c r="I529" i="55"/>
  <c r="C529" i="55"/>
  <c r="I528" i="55"/>
  <c r="C528" i="55"/>
  <c r="I526" i="55"/>
  <c r="C526" i="55"/>
  <c r="I525" i="55"/>
  <c r="C525" i="55"/>
  <c r="I524" i="55"/>
  <c r="C524" i="55"/>
  <c r="I523" i="55"/>
  <c r="C523" i="55"/>
  <c r="I522" i="55"/>
  <c r="C522" i="55"/>
  <c r="I521" i="55"/>
  <c r="C521" i="55"/>
  <c r="I520" i="55"/>
  <c r="C520" i="55"/>
  <c r="I519" i="55"/>
  <c r="C519" i="55"/>
  <c r="I518" i="55"/>
  <c r="C518" i="55"/>
  <c r="I517" i="55"/>
  <c r="C517" i="55"/>
  <c r="I516" i="55"/>
  <c r="C516" i="55"/>
  <c r="I515" i="55"/>
  <c r="C515" i="55"/>
  <c r="I514" i="55"/>
  <c r="C514" i="55"/>
  <c r="I513" i="55"/>
  <c r="C513" i="55"/>
  <c r="I511" i="55"/>
  <c r="C511" i="55"/>
  <c r="I510" i="55"/>
  <c r="C510" i="55"/>
  <c r="I509" i="55"/>
  <c r="C509" i="55"/>
  <c r="I508" i="55"/>
  <c r="C508" i="55"/>
  <c r="I507" i="55"/>
  <c r="C507" i="55"/>
  <c r="I506" i="55"/>
  <c r="C506" i="55"/>
  <c r="I505" i="55"/>
  <c r="C505" i="55"/>
  <c r="I504" i="55"/>
  <c r="C504" i="55"/>
  <c r="I503" i="55"/>
  <c r="C503" i="55"/>
  <c r="I502" i="55"/>
  <c r="C502" i="55"/>
  <c r="I501" i="55"/>
  <c r="C501" i="55"/>
  <c r="I500" i="55"/>
  <c r="C500" i="55"/>
  <c r="I499" i="55"/>
  <c r="C499" i="55"/>
  <c r="I498" i="55"/>
  <c r="C498" i="55"/>
  <c r="I496" i="55"/>
  <c r="C496" i="55"/>
  <c r="I495" i="55"/>
  <c r="C495" i="55"/>
  <c r="I494" i="55"/>
  <c r="C494" i="55"/>
  <c r="I493" i="55"/>
  <c r="C493" i="55"/>
  <c r="I492" i="55"/>
  <c r="C492" i="55"/>
  <c r="I491" i="55"/>
  <c r="C491" i="55"/>
  <c r="I490" i="55"/>
  <c r="C490" i="55"/>
  <c r="I489" i="55"/>
  <c r="C489" i="55"/>
  <c r="I488" i="55"/>
  <c r="C488" i="55"/>
  <c r="I487" i="55"/>
  <c r="C487" i="55"/>
  <c r="I486" i="55"/>
  <c r="C486" i="55"/>
  <c r="I484" i="55"/>
  <c r="C484" i="55"/>
  <c r="I483" i="55"/>
  <c r="C483" i="55"/>
  <c r="I482" i="55"/>
  <c r="C482" i="55"/>
  <c r="I481" i="55"/>
  <c r="C481" i="55"/>
  <c r="I480" i="55"/>
  <c r="C480" i="55"/>
  <c r="I479" i="55"/>
  <c r="C479" i="55"/>
  <c r="I478" i="55"/>
  <c r="C478" i="55"/>
  <c r="I477" i="55"/>
  <c r="C477" i="55"/>
  <c r="I476" i="55"/>
  <c r="C476" i="55"/>
  <c r="I475" i="55"/>
  <c r="C475" i="55"/>
  <c r="I474" i="55"/>
  <c r="C474" i="55"/>
  <c r="I473" i="55"/>
  <c r="C473" i="55"/>
  <c r="I472" i="55"/>
  <c r="C472" i="55"/>
  <c r="I471" i="55"/>
  <c r="C471" i="55"/>
  <c r="I469" i="55"/>
  <c r="C469" i="55"/>
  <c r="I468" i="55"/>
  <c r="C468" i="55"/>
  <c r="I467" i="55"/>
  <c r="C467" i="55"/>
  <c r="I466" i="55"/>
  <c r="C466" i="55"/>
  <c r="I465" i="55"/>
  <c r="C465" i="55"/>
  <c r="I464" i="55"/>
  <c r="C464" i="55"/>
  <c r="I463" i="55"/>
  <c r="C463" i="55"/>
  <c r="I462" i="55"/>
  <c r="C462" i="55"/>
  <c r="I461" i="55"/>
  <c r="C461" i="55"/>
  <c r="I460" i="55"/>
  <c r="C460" i="55"/>
  <c r="I458" i="55"/>
  <c r="C458" i="55"/>
  <c r="I457" i="55"/>
  <c r="C457" i="55"/>
  <c r="I456" i="55"/>
  <c r="C456" i="55"/>
  <c r="I455" i="55"/>
  <c r="C455" i="55"/>
  <c r="I454" i="55"/>
  <c r="C454" i="55"/>
  <c r="I453" i="55"/>
  <c r="C453" i="55"/>
  <c r="I452" i="55"/>
  <c r="C452" i="55"/>
  <c r="I451" i="55"/>
  <c r="C451" i="55"/>
  <c r="I450" i="55"/>
  <c r="C450" i="55"/>
  <c r="I449" i="55"/>
  <c r="C449" i="55"/>
  <c r="I448" i="55"/>
  <c r="C448" i="55"/>
  <c r="I446" i="55"/>
  <c r="C446" i="55"/>
  <c r="I445" i="55"/>
  <c r="C445" i="55"/>
  <c r="I444" i="55"/>
  <c r="C444" i="55"/>
  <c r="I443" i="55"/>
  <c r="C443" i="55"/>
  <c r="I442" i="55"/>
  <c r="C442" i="55"/>
  <c r="I441" i="55"/>
  <c r="C441" i="55"/>
  <c r="I440" i="55"/>
  <c r="C440" i="55"/>
  <c r="I439" i="55"/>
  <c r="C439" i="55"/>
  <c r="I438" i="55"/>
  <c r="C438" i="55"/>
  <c r="I437" i="55"/>
  <c r="C437" i="55"/>
  <c r="I436" i="55"/>
  <c r="C436" i="55"/>
  <c r="I434" i="55"/>
  <c r="C434" i="55"/>
  <c r="I433" i="55"/>
  <c r="C433" i="55"/>
  <c r="I432" i="55"/>
  <c r="C432" i="55"/>
  <c r="I431" i="55"/>
  <c r="C431" i="55"/>
  <c r="I430" i="55"/>
  <c r="C430" i="55"/>
  <c r="I429" i="55"/>
  <c r="C429" i="55"/>
  <c r="I428" i="55"/>
  <c r="C428" i="55"/>
  <c r="I427" i="55"/>
  <c r="C427" i="55"/>
  <c r="I426" i="55"/>
  <c r="C426" i="55"/>
  <c r="I425" i="55"/>
  <c r="C425" i="55"/>
  <c r="I424" i="55"/>
  <c r="C424" i="55"/>
  <c r="I422" i="55"/>
  <c r="C422" i="55"/>
  <c r="I421" i="55"/>
  <c r="C421" i="55"/>
  <c r="I420" i="55"/>
  <c r="C420" i="55"/>
  <c r="I419" i="55"/>
  <c r="C419" i="55"/>
  <c r="I418" i="55"/>
  <c r="C418" i="55"/>
  <c r="I417" i="55"/>
  <c r="C417" i="55"/>
  <c r="I416" i="55"/>
  <c r="C416" i="55"/>
  <c r="I415" i="55"/>
  <c r="C415" i="55"/>
  <c r="I414" i="55"/>
  <c r="C414" i="55"/>
  <c r="I413" i="55"/>
  <c r="C413" i="55"/>
  <c r="I411" i="55"/>
  <c r="C411" i="55"/>
  <c r="I410" i="55"/>
  <c r="C410" i="55"/>
  <c r="I409" i="55"/>
  <c r="C409" i="55"/>
  <c r="I408" i="55"/>
  <c r="C408" i="55"/>
  <c r="I407" i="55"/>
  <c r="C407" i="55"/>
  <c r="I406" i="55"/>
  <c r="C406" i="55"/>
  <c r="I405" i="55"/>
  <c r="C405" i="55"/>
  <c r="I404" i="55"/>
  <c r="C404" i="55"/>
  <c r="I403" i="55"/>
  <c r="C403" i="55"/>
  <c r="I402" i="55"/>
  <c r="C402" i="55"/>
  <c r="I401" i="55"/>
  <c r="C401" i="55"/>
  <c r="I400" i="55"/>
  <c r="C400" i="55"/>
  <c r="I399" i="55"/>
  <c r="C399" i="55"/>
  <c r="I398" i="55"/>
  <c r="C398" i="55"/>
  <c r="I396" i="55"/>
  <c r="C396" i="55"/>
  <c r="I395" i="55"/>
  <c r="C395" i="55"/>
  <c r="I394" i="55"/>
  <c r="C394" i="55"/>
  <c r="I393" i="55"/>
  <c r="C393" i="55"/>
  <c r="I392" i="55"/>
  <c r="C392" i="55"/>
  <c r="I391" i="55"/>
  <c r="C391" i="55"/>
  <c r="I390" i="55"/>
  <c r="C390" i="55"/>
  <c r="I389" i="55"/>
  <c r="C389" i="55"/>
  <c r="I388" i="55"/>
  <c r="C388" i="55"/>
  <c r="I387" i="55"/>
  <c r="C387" i="55"/>
  <c r="I385" i="55"/>
  <c r="C385" i="55"/>
  <c r="I384" i="55"/>
  <c r="C384" i="55"/>
  <c r="I383" i="55"/>
  <c r="C383" i="55"/>
  <c r="I382" i="55"/>
  <c r="C382" i="55"/>
  <c r="I381" i="55"/>
  <c r="C381" i="55"/>
  <c r="I380" i="55"/>
  <c r="C380" i="55"/>
  <c r="I379" i="55"/>
  <c r="C379" i="55"/>
  <c r="I378" i="55"/>
  <c r="C378" i="55"/>
  <c r="I377" i="55"/>
  <c r="C377" i="55"/>
  <c r="I376" i="55"/>
  <c r="C376" i="55"/>
  <c r="I375" i="55"/>
  <c r="C375" i="55"/>
  <c r="I374" i="55"/>
  <c r="C374" i="55"/>
  <c r="I373" i="55"/>
  <c r="C373" i="55"/>
  <c r="I372" i="55"/>
  <c r="C372" i="55"/>
  <c r="I370" i="55"/>
  <c r="C370" i="55"/>
  <c r="I369" i="55"/>
  <c r="C369" i="55"/>
  <c r="I368" i="55"/>
  <c r="C368" i="55"/>
  <c r="I367" i="55"/>
  <c r="C367" i="55"/>
  <c r="I366" i="55"/>
  <c r="C366" i="55"/>
  <c r="I365" i="55"/>
  <c r="C365" i="55"/>
  <c r="I364" i="55"/>
  <c r="C364" i="55"/>
  <c r="I363" i="55"/>
  <c r="C363" i="55"/>
  <c r="I362" i="55"/>
  <c r="C362" i="55"/>
  <c r="I361" i="55"/>
  <c r="C361" i="55"/>
  <c r="I360" i="55"/>
  <c r="C360" i="55"/>
  <c r="I358" i="55"/>
  <c r="C358" i="55"/>
  <c r="I357" i="55"/>
  <c r="C357" i="55"/>
  <c r="I356" i="55"/>
  <c r="C356" i="55"/>
  <c r="I355" i="55"/>
  <c r="C355" i="55"/>
  <c r="I354" i="55"/>
  <c r="C354" i="55"/>
  <c r="I353" i="55"/>
  <c r="C353" i="55"/>
  <c r="I352" i="55"/>
  <c r="C352" i="55"/>
  <c r="I351" i="55"/>
  <c r="C351" i="55"/>
  <c r="I350" i="55"/>
  <c r="C350" i="55"/>
  <c r="I349" i="55"/>
  <c r="C349" i="55"/>
  <c r="I348" i="55"/>
  <c r="C348" i="55"/>
  <c r="I346" i="55"/>
  <c r="C346" i="55"/>
  <c r="I344" i="55"/>
  <c r="C344" i="55"/>
  <c r="I342" i="55"/>
  <c r="C342" i="55"/>
  <c r="I341" i="55"/>
  <c r="C341" i="55"/>
  <c r="B340" i="55"/>
  <c r="C340" i="55" s="1"/>
  <c r="I337" i="55"/>
  <c r="C337" i="55"/>
  <c r="B337" i="55"/>
  <c r="I336" i="55"/>
  <c r="C336" i="55"/>
  <c r="B336" i="55"/>
  <c r="I335" i="55"/>
  <c r="C335" i="55"/>
  <c r="B335" i="55"/>
  <c r="I334" i="55"/>
  <c r="C334" i="55"/>
  <c r="B334" i="55"/>
  <c r="I333" i="55"/>
  <c r="C333" i="55"/>
  <c r="B333" i="55"/>
  <c r="I332" i="55"/>
  <c r="B332" i="55"/>
  <c r="I331" i="55"/>
  <c r="B331" i="55"/>
  <c r="I330" i="55"/>
  <c r="B330" i="55"/>
  <c r="I329" i="55"/>
  <c r="B329" i="55"/>
  <c r="I328" i="55"/>
  <c r="B328" i="55"/>
  <c r="I327" i="55"/>
  <c r="B327" i="55"/>
  <c r="I326" i="55"/>
  <c r="B326" i="55"/>
  <c r="I325" i="55"/>
  <c r="B325" i="55"/>
  <c r="I324" i="55"/>
  <c r="C324" i="55"/>
  <c r="B324" i="55"/>
  <c r="I323" i="55"/>
  <c r="B323" i="55"/>
  <c r="I322" i="55"/>
  <c r="B322" i="55"/>
  <c r="I321" i="55"/>
  <c r="B321" i="55"/>
  <c r="I320" i="55"/>
  <c r="C320" i="55"/>
  <c r="B320" i="55"/>
  <c r="I319" i="55"/>
  <c r="B319" i="55"/>
  <c r="I318" i="55"/>
  <c r="B318" i="55"/>
  <c r="I317" i="55"/>
  <c r="B317" i="55"/>
  <c r="I316" i="55"/>
  <c r="B316" i="55"/>
  <c r="I315" i="55"/>
  <c r="C315" i="55"/>
  <c r="B315" i="55"/>
  <c r="I314" i="55"/>
  <c r="B314" i="55"/>
  <c r="I313" i="55"/>
  <c r="B313" i="55"/>
  <c r="I312" i="55"/>
  <c r="B312" i="55"/>
  <c r="I311" i="55"/>
  <c r="B311" i="55"/>
  <c r="I310" i="55"/>
  <c r="B310" i="55"/>
  <c r="I309" i="55"/>
  <c r="B309" i="55"/>
  <c r="I308" i="55"/>
  <c r="B308" i="55"/>
  <c r="J306" i="55"/>
  <c r="J305" i="55"/>
  <c r="A305" i="55" s="1"/>
  <c r="J304" i="55"/>
  <c r="J303" i="55"/>
  <c r="A303" i="55" s="1"/>
  <c r="J302" i="55"/>
  <c r="A302" i="55" s="1"/>
  <c r="J301" i="55"/>
  <c r="J300" i="55"/>
  <c r="A300" i="55" s="1"/>
  <c r="J299" i="55"/>
  <c r="B299" i="55" s="1"/>
  <c r="J298" i="55"/>
  <c r="J297" i="55"/>
  <c r="J296" i="55"/>
  <c r="A296" i="55" s="1"/>
  <c r="J295" i="55"/>
  <c r="A295" i="55" s="1"/>
  <c r="J294" i="55"/>
  <c r="J293" i="55"/>
  <c r="B293" i="55" s="1"/>
  <c r="J292" i="55"/>
  <c r="J291" i="55"/>
  <c r="J290" i="55"/>
  <c r="B290" i="55" s="1"/>
  <c r="J289" i="55"/>
  <c r="I285" i="55"/>
  <c r="I282" i="55"/>
  <c r="I281" i="55"/>
  <c r="I279" i="55"/>
  <c r="J275" i="55"/>
  <c r="J274" i="55"/>
  <c r="J273" i="55"/>
  <c r="J272" i="55"/>
  <c r="J271" i="55"/>
  <c r="J270" i="55"/>
  <c r="J269" i="55"/>
  <c r="J268" i="55"/>
  <c r="B268" i="55" s="1"/>
  <c r="J267" i="55"/>
  <c r="J266" i="55"/>
  <c r="J254" i="55"/>
  <c r="J253" i="55"/>
  <c r="J252" i="55"/>
  <c r="J251" i="55"/>
  <c r="B251" i="55" s="1"/>
  <c r="J250" i="55"/>
  <c r="B250" i="55" s="1"/>
  <c r="J249" i="55"/>
  <c r="J248" i="55"/>
  <c r="J247" i="55"/>
  <c r="J246" i="55"/>
  <c r="I242" i="55"/>
  <c r="I241" i="55"/>
  <c r="I240" i="55"/>
  <c r="I237" i="55"/>
  <c r="I236" i="55"/>
  <c r="I232" i="55"/>
  <c r="B232" i="55"/>
  <c r="J224" i="55"/>
  <c r="B224" i="55" s="1"/>
  <c r="J223" i="55"/>
  <c r="B223" i="55" s="1"/>
  <c r="J222" i="55"/>
  <c r="B222" i="55" s="1"/>
  <c r="J221" i="55"/>
  <c r="J220" i="55"/>
  <c r="J219" i="55"/>
  <c r="J218" i="55"/>
  <c r="J217" i="55"/>
  <c r="J216" i="55"/>
  <c r="J215" i="55"/>
  <c r="J214" i="55"/>
  <c r="J213" i="55"/>
  <c r="J212" i="55"/>
  <c r="B212" i="55" s="1"/>
  <c r="J211" i="55"/>
  <c r="J210" i="55"/>
  <c r="B210" i="55" s="1"/>
  <c r="J209" i="55"/>
  <c r="I205" i="55"/>
  <c r="I204" i="55"/>
  <c r="I203" i="55"/>
  <c r="I201" i="55"/>
  <c r="I200" i="55"/>
  <c r="I199" i="55"/>
  <c r="I198" i="55"/>
  <c r="I197" i="55"/>
  <c r="I196" i="55"/>
  <c r="I194" i="55"/>
  <c r="I193" i="55"/>
  <c r="I192" i="55"/>
  <c r="I191" i="55"/>
  <c r="I190" i="55"/>
  <c r="I189" i="55"/>
  <c r="I187" i="55"/>
  <c r="I186" i="55"/>
  <c r="I185" i="55"/>
  <c r="I184" i="55"/>
  <c r="I183" i="55"/>
  <c r="I182" i="55"/>
  <c r="B178" i="55"/>
  <c r="B177" i="55"/>
  <c r="B176" i="55"/>
  <c r="B175" i="55"/>
  <c r="I171" i="55"/>
  <c r="I170" i="55"/>
  <c r="I165" i="55"/>
  <c r="I166" i="55" s="1"/>
  <c r="I160" i="55"/>
  <c r="I157" i="55"/>
  <c r="I156" i="55"/>
  <c r="K156" i="55" s="1"/>
  <c r="A156" i="55"/>
  <c r="I155" i="55"/>
  <c r="I154" i="55"/>
  <c r="I153" i="55"/>
  <c r="K153" i="55" s="1"/>
  <c r="A153" i="55"/>
  <c r="J149" i="55"/>
  <c r="A149" i="55" s="1"/>
  <c r="I149" i="55"/>
  <c r="J148" i="55"/>
  <c r="A148" i="55" s="1"/>
  <c r="I148" i="55"/>
  <c r="I145" i="55"/>
  <c r="K145" i="55" s="1"/>
  <c r="A145" i="55"/>
  <c r="I144" i="55"/>
  <c r="K144" i="55" s="1"/>
  <c r="A144" i="55"/>
  <c r="I143" i="55"/>
  <c r="I142" i="55"/>
  <c r="K142" i="55" s="1"/>
  <c r="A142" i="55"/>
  <c r="I141" i="55"/>
  <c r="I140" i="55"/>
  <c r="K140" i="55" s="1"/>
  <c r="A140" i="55"/>
  <c r="I139" i="55"/>
  <c r="I138" i="55"/>
  <c r="I137" i="55"/>
  <c r="K127" i="55"/>
  <c r="A127" i="55"/>
  <c r="K126" i="55"/>
  <c r="A126" i="55"/>
  <c r="K125" i="55"/>
  <c r="A125" i="55"/>
  <c r="K124" i="55"/>
  <c r="A124" i="55"/>
  <c r="K123" i="55"/>
  <c r="A123" i="55"/>
  <c r="K122" i="55"/>
  <c r="A122" i="55"/>
  <c r="K121" i="55"/>
  <c r="A121" i="55"/>
  <c r="K120" i="55"/>
  <c r="A120" i="55"/>
  <c r="I119" i="55"/>
  <c r="K119" i="55" s="1"/>
  <c r="A119" i="55"/>
  <c r="I118" i="55"/>
  <c r="I117" i="55"/>
  <c r="I116" i="55"/>
  <c r="I115" i="55"/>
  <c r="I114" i="55"/>
  <c r="K107" i="55"/>
  <c r="A107" i="55"/>
  <c r="K106" i="55"/>
  <c r="A106" i="55"/>
  <c r="K105" i="55"/>
  <c r="A105" i="55"/>
  <c r="K104" i="55"/>
  <c r="A104" i="55"/>
  <c r="K103" i="55"/>
  <c r="A103" i="55"/>
  <c r="K102" i="55"/>
  <c r="A102" i="55"/>
  <c r="K101" i="55"/>
  <c r="A101" i="55"/>
  <c r="K100" i="55"/>
  <c r="A100" i="55"/>
  <c r="K99" i="55"/>
  <c r="A99" i="55"/>
  <c r="K98" i="55"/>
  <c r="A98" i="55"/>
  <c r="K97" i="55"/>
  <c r="A97" i="55"/>
  <c r="I95" i="55"/>
  <c r="I94" i="55"/>
  <c r="K94" i="55" s="1"/>
  <c r="A94" i="55"/>
  <c r="K84" i="55"/>
  <c r="A84" i="55"/>
  <c r="J83" i="55"/>
  <c r="J171" i="55" s="1"/>
  <c r="J82" i="55"/>
  <c r="K82" i="55" s="1"/>
  <c r="J81" i="55"/>
  <c r="K81" i="55" s="1"/>
  <c r="K80" i="55"/>
  <c r="A80" i="55"/>
  <c r="I72" i="55"/>
  <c r="I71" i="55"/>
  <c r="J70" i="55"/>
  <c r="I70" i="55"/>
  <c r="K70" i="55" s="1"/>
  <c r="A70" i="55"/>
  <c r="J69" i="55"/>
  <c r="A69" i="55" s="1"/>
  <c r="I69" i="55"/>
  <c r="J68" i="55"/>
  <c r="A68" i="55" s="1"/>
  <c r="I68" i="55"/>
  <c r="K68" i="55" s="1"/>
  <c r="J67" i="55"/>
  <c r="I67" i="55"/>
  <c r="A67" i="55"/>
  <c r="I66" i="55"/>
  <c r="J65" i="55"/>
  <c r="I65" i="55"/>
  <c r="A65" i="55"/>
  <c r="J64" i="55"/>
  <c r="A64" i="55" s="1"/>
  <c r="I64" i="55"/>
  <c r="I63" i="55"/>
  <c r="J62" i="55"/>
  <c r="A62" i="55" s="1"/>
  <c r="I62" i="55"/>
  <c r="I61" i="55"/>
  <c r="I58" i="55"/>
  <c r="K58" i="55" s="1"/>
  <c r="A58" i="55"/>
  <c r="I57" i="55"/>
  <c r="K57" i="55" s="1"/>
  <c r="A57" i="55"/>
  <c r="I56" i="55"/>
  <c r="K56" i="55" s="1"/>
  <c r="A56" i="55"/>
  <c r="I55" i="55"/>
  <c r="K55" i="55" s="1"/>
  <c r="A55" i="55"/>
  <c r="I54" i="55"/>
  <c r="K54" i="55" s="1"/>
  <c r="A54" i="55"/>
  <c r="I53" i="55"/>
  <c r="K53" i="55" s="1"/>
  <c r="A53" i="55"/>
  <c r="I52" i="55"/>
  <c r="K52" i="55" s="1"/>
  <c r="A52" i="55"/>
  <c r="I51" i="55"/>
  <c r="I50" i="55"/>
  <c r="K50" i="55" s="1"/>
  <c r="A50" i="55"/>
  <c r="I49" i="55"/>
  <c r="K49" i="55" s="1"/>
  <c r="A49" i="55"/>
  <c r="I48" i="55"/>
  <c r="K48" i="55" s="1"/>
  <c r="A48" i="55"/>
  <c r="I47" i="55"/>
  <c r="I46" i="55"/>
  <c r="K46" i="55" s="1"/>
  <c r="A46" i="55"/>
  <c r="I43" i="55"/>
  <c r="K43" i="55" s="1"/>
  <c r="A43" i="55"/>
  <c r="I42" i="55"/>
  <c r="K42" i="55" s="1"/>
  <c r="A42" i="55"/>
  <c r="I41" i="55"/>
  <c r="K41" i="55" s="1"/>
  <c r="A41" i="55"/>
  <c r="I40" i="55"/>
  <c r="K40" i="55" s="1"/>
  <c r="A40" i="55"/>
  <c r="I39" i="55"/>
  <c r="K39" i="55" s="1"/>
  <c r="A39" i="55"/>
  <c r="I38" i="55"/>
  <c r="K38" i="55" s="1"/>
  <c r="A38" i="55"/>
  <c r="J37" i="55"/>
  <c r="A37" i="55" s="1"/>
  <c r="I37" i="55"/>
  <c r="J36" i="55"/>
  <c r="A36" i="55" s="1"/>
  <c r="I36" i="55"/>
  <c r="J35" i="55"/>
  <c r="A35" i="55" s="1"/>
  <c r="I35" i="55"/>
  <c r="I34" i="55"/>
  <c r="B34" i="55" s="1"/>
  <c r="I33" i="55"/>
  <c r="B33" i="55" s="1"/>
  <c r="I32" i="55"/>
  <c r="B32" i="55" s="1"/>
  <c r="I31" i="55"/>
  <c r="B31" i="55" s="1"/>
  <c r="I29" i="55"/>
  <c r="I27" i="55"/>
  <c r="I25" i="55"/>
  <c r="A25" i="55" s="1"/>
  <c r="I21" i="55"/>
  <c r="B21" i="55" s="1"/>
  <c r="I19" i="55"/>
  <c r="I20" i="55" s="1"/>
  <c r="A20" i="55" s="1"/>
  <c r="B19" i="55"/>
  <c r="B12" i="55"/>
  <c r="D11" i="55"/>
  <c r="D10" i="55"/>
  <c r="D9" i="55"/>
  <c r="E8" i="55"/>
  <c r="E7" i="55"/>
  <c r="E6" i="55"/>
  <c r="D5" i="55"/>
  <c r="D4" i="55"/>
  <c r="D3" i="55"/>
  <c r="G1" i="55"/>
  <c r="M668" i="54"/>
  <c r="A668" i="54" s="1"/>
  <c r="M667" i="54"/>
  <c r="M666" i="54"/>
  <c r="B666" i="54" s="1"/>
  <c r="M665" i="54"/>
  <c r="B665" i="54" s="1"/>
  <c r="M664" i="54"/>
  <c r="A664" i="54" s="1"/>
  <c r="M663" i="54"/>
  <c r="M662" i="54"/>
  <c r="B662" i="54" s="1"/>
  <c r="M661" i="54"/>
  <c r="B661" i="54" s="1"/>
  <c r="M660" i="54"/>
  <c r="A660" i="54" s="1"/>
  <c r="M659" i="54"/>
  <c r="M658" i="54"/>
  <c r="B658" i="54" s="1"/>
  <c r="B656" i="54"/>
  <c r="B655" i="54"/>
  <c r="I594" i="54"/>
  <c r="I586" i="54"/>
  <c r="C586" i="54"/>
  <c r="I585" i="54"/>
  <c r="C585" i="54"/>
  <c r="I584" i="54"/>
  <c r="C584" i="54"/>
  <c r="I583" i="54"/>
  <c r="C583" i="54"/>
  <c r="I582" i="54"/>
  <c r="C582" i="54"/>
  <c r="I581" i="54"/>
  <c r="C581" i="54"/>
  <c r="I580" i="54"/>
  <c r="C580" i="54"/>
  <c r="I579" i="54"/>
  <c r="C579" i="54"/>
  <c r="I578" i="54"/>
  <c r="C578" i="54"/>
  <c r="I577" i="54"/>
  <c r="C577" i="54"/>
  <c r="I576" i="54"/>
  <c r="C576" i="54"/>
  <c r="I575" i="54"/>
  <c r="C575" i="54"/>
  <c r="I574" i="54"/>
  <c r="C574" i="54"/>
  <c r="I573" i="54"/>
  <c r="C573" i="54"/>
  <c r="I571" i="54"/>
  <c r="C571" i="54"/>
  <c r="I570" i="54"/>
  <c r="C570" i="54"/>
  <c r="I569" i="54"/>
  <c r="C569" i="54"/>
  <c r="I568" i="54"/>
  <c r="C568" i="54"/>
  <c r="I567" i="54"/>
  <c r="C567" i="54"/>
  <c r="I566" i="54"/>
  <c r="C566" i="54"/>
  <c r="I565" i="54"/>
  <c r="C565" i="54"/>
  <c r="I564" i="54"/>
  <c r="C564" i="54"/>
  <c r="I563" i="54"/>
  <c r="C563" i="54"/>
  <c r="I562" i="54"/>
  <c r="C562" i="54"/>
  <c r="I561" i="54"/>
  <c r="C561" i="54"/>
  <c r="I560" i="54"/>
  <c r="C560" i="54"/>
  <c r="I559" i="54"/>
  <c r="C559" i="54"/>
  <c r="I558" i="54"/>
  <c r="C558" i="54"/>
  <c r="I556" i="54"/>
  <c r="C556" i="54"/>
  <c r="I555" i="54"/>
  <c r="C555" i="54"/>
  <c r="I554" i="54"/>
  <c r="C554" i="54"/>
  <c r="I553" i="54"/>
  <c r="C553" i="54"/>
  <c r="I552" i="54"/>
  <c r="C552" i="54"/>
  <c r="I551" i="54"/>
  <c r="C551" i="54"/>
  <c r="I550" i="54"/>
  <c r="C550" i="54"/>
  <c r="I549" i="54"/>
  <c r="C549" i="54"/>
  <c r="I548" i="54"/>
  <c r="C548" i="54"/>
  <c r="I547" i="54"/>
  <c r="C547" i="54"/>
  <c r="I546" i="54"/>
  <c r="C546" i="54"/>
  <c r="I545" i="54"/>
  <c r="C545" i="54"/>
  <c r="I544" i="54"/>
  <c r="C544" i="54"/>
  <c r="I543" i="54"/>
  <c r="C543" i="54"/>
  <c r="I541" i="54"/>
  <c r="C541" i="54"/>
  <c r="I540" i="54"/>
  <c r="C540" i="54"/>
  <c r="I539" i="54"/>
  <c r="C539" i="54"/>
  <c r="I538" i="54"/>
  <c r="C538" i="54"/>
  <c r="I537" i="54"/>
  <c r="C537" i="54"/>
  <c r="I536" i="54"/>
  <c r="C536" i="54"/>
  <c r="I535" i="54"/>
  <c r="C535" i="54"/>
  <c r="I534" i="54"/>
  <c r="C534" i="54"/>
  <c r="I533" i="54"/>
  <c r="C533" i="54"/>
  <c r="I532" i="54"/>
  <c r="C532" i="54"/>
  <c r="I531" i="54"/>
  <c r="C531" i="54"/>
  <c r="I530" i="54"/>
  <c r="C530" i="54"/>
  <c r="I529" i="54"/>
  <c r="C529" i="54"/>
  <c r="I528" i="54"/>
  <c r="C528" i="54"/>
  <c r="I526" i="54"/>
  <c r="C526" i="54"/>
  <c r="I525" i="54"/>
  <c r="C525" i="54"/>
  <c r="I524" i="54"/>
  <c r="C524" i="54"/>
  <c r="I523" i="54"/>
  <c r="C523" i="54"/>
  <c r="I522" i="54"/>
  <c r="C522" i="54"/>
  <c r="I521" i="54"/>
  <c r="C521" i="54"/>
  <c r="I520" i="54"/>
  <c r="C520" i="54"/>
  <c r="I519" i="54"/>
  <c r="C519" i="54"/>
  <c r="I518" i="54"/>
  <c r="C518" i="54"/>
  <c r="I517" i="54"/>
  <c r="C517" i="54"/>
  <c r="I516" i="54"/>
  <c r="C516" i="54"/>
  <c r="I515" i="54"/>
  <c r="C515" i="54"/>
  <c r="I514" i="54"/>
  <c r="C514" i="54"/>
  <c r="I513" i="54"/>
  <c r="C513" i="54"/>
  <c r="I511" i="54"/>
  <c r="C511" i="54"/>
  <c r="I510" i="54"/>
  <c r="C510" i="54"/>
  <c r="I509" i="54"/>
  <c r="C509" i="54"/>
  <c r="I508" i="54"/>
  <c r="C508" i="54"/>
  <c r="I507" i="54"/>
  <c r="C507" i="54"/>
  <c r="I506" i="54"/>
  <c r="C506" i="54"/>
  <c r="I505" i="54"/>
  <c r="C505" i="54"/>
  <c r="I504" i="54"/>
  <c r="C504" i="54"/>
  <c r="I503" i="54"/>
  <c r="C503" i="54"/>
  <c r="I502" i="54"/>
  <c r="C502" i="54"/>
  <c r="I501" i="54"/>
  <c r="C501" i="54"/>
  <c r="I500" i="54"/>
  <c r="C500" i="54"/>
  <c r="I499" i="54"/>
  <c r="C499" i="54"/>
  <c r="I498" i="54"/>
  <c r="C498" i="54"/>
  <c r="I496" i="54"/>
  <c r="C496" i="54"/>
  <c r="I495" i="54"/>
  <c r="C495" i="54"/>
  <c r="I494" i="54"/>
  <c r="C494" i="54"/>
  <c r="I493" i="54"/>
  <c r="C493" i="54"/>
  <c r="I492" i="54"/>
  <c r="C492" i="54"/>
  <c r="I491" i="54"/>
  <c r="C491" i="54"/>
  <c r="I490" i="54"/>
  <c r="C490" i="54"/>
  <c r="I489" i="54"/>
  <c r="C489" i="54"/>
  <c r="I488" i="54"/>
  <c r="C488" i="54"/>
  <c r="I487" i="54"/>
  <c r="C487" i="54"/>
  <c r="I486" i="54"/>
  <c r="C486" i="54"/>
  <c r="I484" i="54"/>
  <c r="C484" i="54"/>
  <c r="I483" i="54"/>
  <c r="C483" i="54"/>
  <c r="I482" i="54"/>
  <c r="C482" i="54"/>
  <c r="I481" i="54"/>
  <c r="C481" i="54"/>
  <c r="I480" i="54"/>
  <c r="C480" i="54"/>
  <c r="I479" i="54"/>
  <c r="C479" i="54"/>
  <c r="I478" i="54"/>
  <c r="C478" i="54"/>
  <c r="I477" i="54"/>
  <c r="C477" i="54"/>
  <c r="I476" i="54"/>
  <c r="C476" i="54"/>
  <c r="I475" i="54"/>
  <c r="C475" i="54"/>
  <c r="I474" i="54"/>
  <c r="C474" i="54"/>
  <c r="I473" i="54"/>
  <c r="C473" i="54"/>
  <c r="I472" i="54"/>
  <c r="C472" i="54"/>
  <c r="I471" i="54"/>
  <c r="C471" i="54"/>
  <c r="I469" i="54"/>
  <c r="C469" i="54"/>
  <c r="I468" i="54"/>
  <c r="C468" i="54"/>
  <c r="I467" i="54"/>
  <c r="C467" i="54"/>
  <c r="I466" i="54"/>
  <c r="C466" i="54"/>
  <c r="I465" i="54"/>
  <c r="C465" i="54"/>
  <c r="I464" i="54"/>
  <c r="C464" i="54"/>
  <c r="I463" i="54"/>
  <c r="C463" i="54"/>
  <c r="I462" i="54"/>
  <c r="C462" i="54"/>
  <c r="I461" i="54"/>
  <c r="C461" i="54"/>
  <c r="I460" i="54"/>
  <c r="C460" i="54"/>
  <c r="I458" i="54"/>
  <c r="C458" i="54"/>
  <c r="I457" i="54"/>
  <c r="C457" i="54"/>
  <c r="I456" i="54"/>
  <c r="C456" i="54"/>
  <c r="I455" i="54"/>
  <c r="C455" i="54"/>
  <c r="I454" i="54"/>
  <c r="C454" i="54"/>
  <c r="I453" i="54"/>
  <c r="C453" i="54"/>
  <c r="I452" i="54"/>
  <c r="C452" i="54"/>
  <c r="I451" i="54"/>
  <c r="C451" i="54"/>
  <c r="I450" i="54"/>
  <c r="C450" i="54"/>
  <c r="I449" i="54"/>
  <c r="C449" i="54"/>
  <c r="I448" i="54"/>
  <c r="C448" i="54"/>
  <c r="I446" i="54"/>
  <c r="C446" i="54"/>
  <c r="I445" i="54"/>
  <c r="C445" i="54"/>
  <c r="I444" i="54"/>
  <c r="C444" i="54"/>
  <c r="I443" i="54"/>
  <c r="C443" i="54"/>
  <c r="I442" i="54"/>
  <c r="C442" i="54"/>
  <c r="I441" i="54"/>
  <c r="C441" i="54"/>
  <c r="I440" i="54"/>
  <c r="C440" i="54"/>
  <c r="I439" i="54"/>
  <c r="C439" i="54"/>
  <c r="I438" i="54"/>
  <c r="C438" i="54"/>
  <c r="I437" i="54"/>
  <c r="C437" i="54"/>
  <c r="I436" i="54"/>
  <c r="C436" i="54"/>
  <c r="I434" i="54"/>
  <c r="C434" i="54"/>
  <c r="I433" i="54"/>
  <c r="C433" i="54"/>
  <c r="I432" i="54"/>
  <c r="C432" i="54"/>
  <c r="I431" i="54"/>
  <c r="C431" i="54"/>
  <c r="I430" i="54"/>
  <c r="C430" i="54"/>
  <c r="I429" i="54"/>
  <c r="C429" i="54"/>
  <c r="I428" i="54"/>
  <c r="C428" i="54"/>
  <c r="I427" i="54"/>
  <c r="C427" i="54"/>
  <c r="I426" i="54"/>
  <c r="C426" i="54"/>
  <c r="I425" i="54"/>
  <c r="C425" i="54"/>
  <c r="I424" i="54"/>
  <c r="C424" i="54"/>
  <c r="I422" i="54"/>
  <c r="C422" i="54"/>
  <c r="I421" i="54"/>
  <c r="C421" i="54"/>
  <c r="I420" i="54"/>
  <c r="C420" i="54"/>
  <c r="I419" i="54"/>
  <c r="C419" i="54"/>
  <c r="I418" i="54"/>
  <c r="C418" i="54"/>
  <c r="I417" i="54"/>
  <c r="C417" i="54"/>
  <c r="I416" i="54"/>
  <c r="C416" i="54"/>
  <c r="I415" i="54"/>
  <c r="C415" i="54"/>
  <c r="I414" i="54"/>
  <c r="C414" i="54"/>
  <c r="I413" i="54"/>
  <c r="C413" i="54"/>
  <c r="I411" i="54"/>
  <c r="C411" i="54"/>
  <c r="I410" i="54"/>
  <c r="C410" i="54"/>
  <c r="I409" i="54"/>
  <c r="C409" i="54"/>
  <c r="I408" i="54"/>
  <c r="C408" i="54"/>
  <c r="I407" i="54"/>
  <c r="C407" i="54"/>
  <c r="I406" i="54"/>
  <c r="C406" i="54"/>
  <c r="I405" i="54"/>
  <c r="C405" i="54"/>
  <c r="I404" i="54"/>
  <c r="C404" i="54"/>
  <c r="I403" i="54"/>
  <c r="C403" i="54"/>
  <c r="I402" i="54"/>
  <c r="C402" i="54"/>
  <c r="I401" i="54"/>
  <c r="C401" i="54"/>
  <c r="I400" i="54"/>
  <c r="C400" i="54"/>
  <c r="I399" i="54"/>
  <c r="C399" i="54"/>
  <c r="I398" i="54"/>
  <c r="C398" i="54"/>
  <c r="I396" i="54"/>
  <c r="C396" i="54"/>
  <c r="I395" i="54"/>
  <c r="C395" i="54"/>
  <c r="I394" i="54"/>
  <c r="C394" i="54"/>
  <c r="I393" i="54"/>
  <c r="C393" i="54"/>
  <c r="I392" i="54"/>
  <c r="C392" i="54"/>
  <c r="I391" i="54"/>
  <c r="C391" i="54"/>
  <c r="I390" i="54"/>
  <c r="C390" i="54"/>
  <c r="I389" i="54"/>
  <c r="C389" i="54"/>
  <c r="I388" i="54"/>
  <c r="C388" i="54"/>
  <c r="I387" i="54"/>
  <c r="C387" i="54"/>
  <c r="I385" i="54"/>
  <c r="C385" i="54"/>
  <c r="I384" i="54"/>
  <c r="C384" i="54"/>
  <c r="I383" i="54"/>
  <c r="C383" i="54"/>
  <c r="I382" i="54"/>
  <c r="C382" i="54"/>
  <c r="I381" i="54"/>
  <c r="C381" i="54"/>
  <c r="I380" i="54"/>
  <c r="C380" i="54"/>
  <c r="I379" i="54"/>
  <c r="C379" i="54"/>
  <c r="I378" i="54"/>
  <c r="C378" i="54"/>
  <c r="I377" i="54"/>
  <c r="C377" i="54"/>
  <c r="I376" i="54"/>
  <c r="C376" i="54"/>
  <c r="I375" i="54"/>
  <c r="C375" i="54"/>
  <c r="I374" i="54"/>
  <c r="C374" i="54"/>
  <c r="I373" i="54"/>
  <c r="C373" i="54"/>
  <c r="I372" i="54"/>
  <c r="C372" i="54"/>
  <c r="I370" i="54"/>
  <c r="C370" i="54"/>
  <c r="I369" i="54"/>
  <c r="C369" i="54"/>
  <c r="I368" i="54"/>
  <c r="C368" i="54"/>
  <c r="I367" i="54"/>
  <c r="C367" i="54"/>
  <c r="I366" i="54"/>
  <c r="C366" i="54"/>
  <c r="I365" i="54"/>
  <c r="C365" i="54"/>
  <c r="I364" i="54"/>
  <c r="C364" i="54"/>
  <c r="I363" i="54"/>
  <c r="C363" i="54"/>
  <c r="I362" i="54"/>
  <c r="C362" i="54"/>
  <c r="I361" i="54"/>
  <c r="C361" i="54"/>
  <c r="I360" i="54"/>
  <c r="C360" i="54"/>
  <c r="I358" i="54"/>
  <c r="C358" i="54"/>
  <c r="I357" i="54"/>
  <c r="C357" i="54"/>
  <c r="I356" i="54"/>
  <c r="C356" i="54"/>
  <c r="I355" i="54"/>
  <c r="C355" i="54"/>
  <c r="I354" i="54"/>
  <c r="C354" i="54"/>
  <c r="I353" i="54"/>
  <c r="C353" i="54"/>
  <c r="I352" i="54"/>
  <c r="C352" i="54"/>
  <c r="I351" i="54"/>
  <c r="C351" i="54"/>
  <c r="I350" i="54"/>
  <c r="C350" i="54"/>
  <c r="I349" i="54"/>
  <c r="C349" i="54"/>
  <c r="I348" i="54"/>
  <c r="C348" i="54"/>
  <c r="I346" i="54"/>
  <c r="C346" i="54"/>
  <c r="I344" i="54"/>
  <c r="C344" i="54"/>
  <c r="I342" i="54"/>
  <c r="C342" i="54"/>
  <c r="I341" i="54"/>
  <c r="C341" i="54"/>
  <c r="B340" i="54"/>
  <c r="I340" i="54" s="1"/>
  <c r="I337" i="54"/>
  <c r="C337" i="54"/>
  <c r="B337" i="54"/>
  <c r="I336" i="54"/>
  <c r="C336" i="54"/>
  <c r="B336" i="54"/>
  <c r="I335" i="54"/>
  <c r="C335" i="54"/>
  <c r="B335" i="54"/>
  <c r="I334" i="54"/>
  <c r="C334" i="54"/>
  <c r="B334" i="54"/>
  <c r="I333" i="54"/>
  <c r="C333" i="54"/>
  <c r="B333" i="54"/>
  <c r="I332" i="54"/>
  <c r="B332" i="54"/>
  <c r="I331" i="54"/>
  <c r="B331" i="54"/>
  <c r="I330" i="54"/>
  <c r="B330" i="54"/>
  <c r="I329" i="54"/>
  <c r="B329" i="54"/>
  <c r="I328" i="54"/>
  <c r="B328" i="54"/>
  <c r="I327" i="54"/>
  <c r="B327" i="54"/>
  <c r="I326" i="54"/>
  <c r="B326" i="54"/>
  <c r="I325" i="54"/>
  <c r="B325" i="54"/>
  <c r="I324" i="54"/>
  <c r="C324" i="54"/>
  <c r="B324" i="54"/>
  <c r="I323" i="54"/>
  <c r="B323" i="54"/>
  <c r="I322" i="54"/>
  <c r="B322" i="54"/>
  <c r="I321" i="54"/>
  <c r="B321" i="54"/>
  <c r="I320" i="54"/>
  <c r="C320" i="54"/>
  <c r="B320" i="54"/>
  <c r="I319" i="54"/>
  <c r="B319" i="54"/>
  <c r="I318" i="54"/>
  <c r="B318" i="54"/>
  <c r="I317" i="54"/>
  <c r="B317" i="54"/>
  <c r="I316" i="54"/>
  <c r="B316" i="54"/>
  <c r="I315" i="54"/>
  <c r="C315" i="54"/>
  <c r="B315" i="54"/>
  <c r="I314" i="54"/>
  <c r="B314" i="54"/>
  <c r="I313" i="54"/>
  <c r="B313" i="54"/>
  <c r="I312" i="54"/>
  <c r="B312" i="54"/>
  <c r="I311" i="54"/>
  <c r="B311" i="54"/>
  <c r="I310" i="54"/>
  <c r="B310" i="54"/>
  <c r="I309" i="54"/>
  <c r="B309" i="54"/>
  <c r="I308" i="54"/>
  <c r="B308" i="54"/>
  <c r="J306" i="54"/>
  <c r="J305" i="54"/>
  <c r="J304" i="54"/>
  <c r="J303" i="54"/>
  <c r="B303" i="54" s="1"/>
  <c r="J302" i="54"/>
  <c r="A302" i="54" s="1"/>
  <c r="J301" i="54"/>
  <c r="J300" i="54"/>
  <c r="J299" i="54"/>
  <c r="B299" i="54" s="1"/>
  <c r="J298" i="54"/>
  <c r="B298" i="54" s="1"/>
  <c r="J297" i="54"/>
  <c r="B297" i="54" s="1"/>
  <c r="J296" i="54"/>
  <c r="A296" i="54" s="1"/>
  <c r="J295" i="54"/>
  <c r="A295" i="54" s="1"/>
  <c r="J294" i="54"/>
  <c r="J293" i="54"/>
  <c r="J292" i="54"/>
  <c r="A292" i="54" s="1"/>
  <c r="J291" i="54"/>
  <c r="A291" i="54" s="1"/>
  <c r="J290" i="54"/>
  <c r="J289" i="54"/>
  <c r="I285" i="54"/>
  <c r="I282" i="54"/>
  <c r="I281" i="54"/>
  <c r="I279" i="54"/>
  <c r="J275" i="54"/>
  <c r="J274" i="54"/>
  <c r="J273" i="54"/>
  <c r="J272" i="54"/>
  <c r="J271" i="54"/>
  <c r="J270" i="54"/>
  <c r="J269" i="54"/>
  <c r="J268" i="54"/>
  <c r="B268" i="54" s="1"/>
  <c r="J267" i="54"/>
  <c r="J266" i="54"/>
  <c r="J254" i="54"/>
  <c r="J253" i="54"/>
  <c r="J252" i="54"/>
  <c r="J251" i="54"/>
  <c r="B251" i="54" s="1"/>
  <c r="J250" i="54"/>
  <c r="B250" i="54" s="1"/>
  <c r="J249" i="54"/>
  <c r="J248" i="54"/>
  <c r="J247" i="54"/>
  <c r="J246" i="54"/>
  <c r="I242" i="54"/>
  <c r="I241" i="54"/>
  <c r="I240" i="54"/>
  <c r="I237" i="54"/>
  <c r="I236" i="54"/>
  <c r="I232" i="54"/>
  <c r="B232" i="54"/>
  <c r="J224" i="54"/>
  <c r="B224" i="54" s="1"/>
  <c r="J223" i="54"/>
  <c r="B223" i="54" s="1"/>
  <c r="J222" i="54"/>
  <c r="B222" i="54" s="1"/>
  <c r="J221" i="54"/>
  <c r="J220" i="54"/>
  <c r="J219" i="54"/>
  <c r="J218" i="54"/>
  <c r="J217" i="54"/>
  <c r="J216" i="54"/>
  <c r="J215" i="54"/>
  <c r="J214" i="54"/>
  <c r="J213" i="54"/>
  <c r="J212" i="54"/>
  <c r="B212" i="54" s="1"/>
  <c r="J211" i="54"/>
  <c r="J210" i="54"/>
  <c r="B210" i="54" s="1"/>
  <c r="J209" i="54"/>
  <c r="I205" i="54"/>
  <c r="I204" i="54"/>
  <c r="I203" i="54"/>
  <c r="I201" i="54"/>
  <c r="I200" i="54"/>
  <c r="I199" i="54"/>
  <c r="I198" i="54"/>
  <c r="I197" i="54"/>
  <c r="I196" i="54"/>
  <c r="I194" i="54"/>
  <c r="I193" i="54"/>
  <c r="I192" i="54"/>
  <c r="I191" i="54"/>
  <c r="I190" i="54"/>
  <c r="I189" i="54"/>
  <c r="I187" i="54"/>
  <c r="I186" i="54"/>
  <c r="I185" i="54"/>
  <c r="I184" i="54"/>
  <c r="I183" i="54"/>
  <c r="I182" i="54"/>
  <c r="B178" i="54"/>
  <c r="B177" i="54"/>
  <c r="B176" i="54"/>
  <c r="B175" i="54"/>
  <c r="I171" i="54"/>
  <c r="I170" i="54"/>
  <c r="I165" i="54"/>
  <c r="I166" i="54" s="1"/>
  <c r="I168" i="54" s="1"/>
  <c r="I160" i="54"/>
  <c r="I157" i="54"/>
  <c r="I156" i="54"/>
  <c r="K156" i="54" s="1"/>
  <c r="A156" i="54"/>
  <c r="I155" i="54"/>
  <c r="I154" i="54"/>
  <c r="I153" i="54"/>
  <c r="K153" i="54" s="1"/>
  <c r="A153" i="54"/>
  <c r="J149" i="54"/>
  <c r="A149" i="54" s="1"/>
  <c r="I149" i="54"/>
  <c r="J148" i="54"/>
  <c r="A148" i="54" s="1"/>
  <c r="I148" i="54"/>
  <c r="I145" i="54"/>
  <c r="K145" i="54" s="1"/>
  <c r="A145" i="54"/>
  <c r="I144" i="54"/>
  <c r="K144" i="54" s="1"/>
  <c r="A144" i="54"/>
  <c r="I143" i="54"/>
  <c r="I142" i="54"/>
  <c r="K142" i="54" s="1"/>
  <c r="A142" i="54"/>
  <c r="I141" i="54"/>
  <c r="I140" i="54"/>
  <c r="K140" i="54" s="1"/>
  <c r="A140" i="54"/>
  <c r="I139" i="54"/>
  <c r="I138" i="54"/>
  <c r="I137" i="54"/>
  <c r="K127" i="54"/>
  <c r="A127" i="54"/>
  <c r="K126" i="54"/>
  <c r="A126" i="54"/>
  <c r="K125" i="54"/>
  <c r="A125" i="54"/>
  <c r="K124" i="54"/>
  <c r="A124" i="54"/>
  <c r="K123" i="54"/>
  <c r="A123" i="54"/>
  <c r="K122" i="54"/>
  <c r="A122" i="54"/>
  <c r="K121" i="54"/>
  <c r="A121" i="54"/>
  <c r="K120" i="54"/>
  <c r="A120" i="54"/>
  <c r="I119" i="54"/>
  <c r="K119" i="54" s="1"/>
  <c r="A119" i="54"/>
  <c r="I118" i="54"/>
  <c r="I117" i="54"/>
  <c r="I116" i="54"/>
  <c r="I115" i="54"/>
  <c r="I114" i="54"/>
  <c r="K107" i="54"/>
  <c r="A107" i="54"/>
  <c r="K106" i="54"/>
  <c r="A106" i="54"/>
  <c r="K105" i="54"/>
  <c r="A105" i="54"/>
  <c r="K104" i="54"/>
  <c r="A104" i="54"/>
  <c r="K103" i="54"/>
  <c r="A103" i="54"/>
  <c r="K102" i="54"/>
  <c r="A102" i="54"/>
  <c r="K101" i="54"/>
  <c r="A101" i="54"/>
  <c r="K100" i="54"/>
  <c r="A100" i="54"/>
  <c r="K99" i="54"/>
  <c r="A99" i="54"/>
  <c r="K98" i="54"/>
  <c r="A98" i="54"/>
  <c r="K97" i="54"/>
  <c r="A97" i="54"/>
  <c r="I95" i="54"/>
  <c r="I94" i="54"/>
  <c r="K94" i="54" s="1"/>
  <c r="A94" i="54"/>
  <c r="K84" i="54"/>
  <c r="A84" i="54"/>
  <c r="J83" i="54"/>
  <c r="A83" i="54" s="1"/>
  <c r="J82" i="54"/>
  <c r="A82" i="54" s="1"/>
  <c r="J81" i="54"/>
  <c r="K81" i="54" s="1"/>
  <c r="K80" i="54"/>
  <c r="A80" i="54"/>
  <c r="I72" i="54"/>
  <c r="I71" i="54"/>
  <c r="J70" i="54"/>
  <c r="A70" i="54" s="1"/>
  <c r="I70" i="54"/>
  <c r="J69" i="54"/>
  <c r="A69" i="54" s="1"/>
  <c r="I69" i="54"/>
  <c r="J68" i="54"/>
  <c r="A68" i="54" s="1"/>
  <c r="I68" i="54"/>
  <c r="J67" i="54"/>
  <c r="A67" i="54" s="1"/>
  <c r="I67" i="54"/>
  <c r="I66" i="54"/>
  <c r="J65" i="54"/>
  <c r="A65" i="54" s="1"/>
  <c r="I65" i="54"/>
  <c r="J64" i="54"/>
  <c r="A64" i="54" s="1"/>
  <c r="I64" i="54"/>
  <c r="I63" i="54"/>
  <c r="J62" i="54"/>
  <c r="A62" i="54" s="1"/>
  <c r="I62" i="54"/>
  <c r="K62" i="54" s="1"/>
  <c r="I61" i="54"/>
  <c r="I58" i="54"/>
  <c r="K58" i="54" s="1"/>
  <c r="A58" i="54"/>
  <c r="I57" i="54"/>
  <c r="K57" i="54" s="1"/>
  <c r="A57" i="54"/>
  <c r="I56" i="54"/>
  <c r="K56" i="54" s="1"/>
  <c r="A56" i="54"/>
  <c r="I55" i="54"/>
  <c r="K55" i="54" s="1"/>
  <c r="A55" i="54"/>
  <c r="I54" i="54"/>
  <c r="K54" i="54" s="1"/>
  <c r="A54" i="54"/>
  <c r="I53" i="54"/>
  <c r="K53" i="54" s="1"/>
  <c r="A53" i="54"/>
  <c r="I52" i="54"/>
  <c r="K52" i="54" s="1"/>
  <c r="A52" i="54"/>
  <c r="I51" i="54"/>
  <c r="I50" i="54"/>
  <c r="K50" i="54" s="1"/>
  <c r="A50" i="54"/>
  <c r="I49" i="54"/>
  <c r="K49" i="54" s="1"/>
  <c r="A49" i="54"/>
  <c r="I48" i="54"/>
  <c r="K48" i="54" s="1"/>
  <c r="A48" i="54"/>
  <c r="I47" i="54"/>
  <c r="I46" i="54"/>
  <c r="K46" i="54" s="1"/>
  <c r="A46" i="54"/>
  <c r="I43" i="54"/>
  <c r="K43" i="54" s="1"/>
  <c r="A43" i="54"/>
  <c r="I42" i="54"/>
  <c r="K42" i="54" s="1"/>
  <c r="A42" i="54"/>
  <c r="I41" i="54"/>
  <c r="K41" i="54" s="1"/>
  <c r="A41" i="54"/>
  <c r="I40" i="54"/>
  <c r="K40" i="54" s="1"/>
  <c r="A40" i="54"/>
  <c r="I39" i="54"/>
  <c r="K39" i="54" s="1"/>
  <c r="A39" i="54"/>
  <c r="I38" i="54"/>
  <c r="K38" i="54" s="1"/>
  <c r="A38" i="54"/>
  <c r="J37" i="54"/>
  <c r="A37" i="54" s="1"/>
  <c r="I37" i="54"/>
  <c r="J36" i="54"/>
  <c r="A36" i="54" s="1"/>
  <c r="I36" i="54"/>
  <c r="J35" i="54"/>
  <c r="A35" i="54" s="1"/>
  <c r="I35" i="54"/>
  <c r="I34" i="54"/>
  <c r="B34" i="54" s="1"/>
  <c r="I33" i="54"/>
  <c r="B33" i="54" s="1"/>
  <c r="I32" i="54"/>
  <c r="B32" i="54" s="1"/>
  <c r="I31" i="54"/>
  <c r="B31" i="54" s="1"/>
  <c r="I29" i="54"/>
  <c r="A29" i="54" s="1"/>
  <c r="I27" i="54"/>
  <c r="A27" i="54" s="1"/>
  <c r="I25" i="54"/>
  <c r="I26" i="54" s="1"/>
  <c r="I21" i="54"/>
  <c r="A21" i="54" s="1"/>
  <c r="I19" i="54"/>
  <c r="I20" i="54" s="1"/>
  <c r="B20" i="54" s="1"/>
  <c r="B19" i="54"/>
  <c r="B12" i="54"/>
  <c r="D11" i="54"/>
  <c r="D10" i="54"/>
  <c r="D9" i="54"/>
  <c r="E8" i="54"/>
  <c r="E7" i="54"/>
  <c r="E6" i="54"/>
  <c r="D5" i="54"/>
  <c r="D4" i="54"/>
  <c r="D3" i="54"/>
  <c r="G1" i="54"/>
  <c r="M668" i="49"/>
  <c r="A668" i="49" s="1"/>
  <c r="M667" i="49"/>
  <c r="A667" i="49" s="1"/>
  <c r="M666" i="49"/>
  <c r="B666" i="49" s="1"/>
  <c r="M665" i="49"/>
  <c r="A665" i="49" s="1"/>
  <c r="M664" i="49"/>
  <c r="A664" i="49" s="1"/>
  <c r="M663" i="49"/>
  <c r="A663" i="49" s="1"/>
  <c r="M662" i="49"/>
  <c r="B662" i="49" s="1"/>
  <c r="M661" i="49"/>
  <c r="A661" i="49" s="1"/>
  <c r="M660" i="49"/>
  <c r="A660" i="49" s="1"/>
  <c r="M659" i="49"/>
  <c r="A659" i="49" s="1"/>
  <c r="M658" i="49"/>
  <c r="B658" i="49" s="1"/>
  <c r="B656" i="49"/>
  <c r="B655" i="49"/>
  <c r="I594" i="49"/>
  <c r="I586" i="49"/>
  <c r="C586" i="49"/>
  <c r="I585" i="49"/>
  <c r="C585" i="49"/>
  <c r="I584" i="49"/>
  <c r="C584" i="49"/>
  <c r="I583" i="49"/>
  <c r="C583" i="49"/>
  <c r="I582" i="49"/>
  <c r="C582" i="49"/>
  <c r="I581" i="49"/>
  <c r="C581" i="49"/>
  <c r="I580" i="49"/>
  <c r="C580" i="49"/>
  <c r="I579" i="49"/>
  <c r="C579" i="49"/>
  <c r="I578" i="49"/>
  <c r="C578" i="49"/>
  <c r="I577" i="49"/>
  <c r="C577" i="49"/>
  <c r="I576" i="49"/>
  <c r="C576" i="49"/>
  <c r="I575" i="49"/>
  <c r="C575" i="49"/>
  <c r="I574" i="49"/>
  <c r="C574" i="49"/>
  <c r="I573" i="49"/>
  <c r="C573" i="49"/>
  <c r="I571" i="49"/>
  <c r="C571" i="49"/>
  <c r="I570" i="49"/>
  <c r="C570" i="49"/>
  <c r="I569" i="49"/>
  <c r="C569" i="49"/>
  <c r="I568" i="49"/>
  <c r="C568" i="49"/>
  <c r="I567" i="49"/>
  <c r="C567" i="49"/>
  <c r="I566" i="49"/>
  <c r="C566" i="49"/>
  <c r="I565" i="49"/>
  <c r="C565" i="49"/>
  <c r="I564" i="49"/>
  <c r="C564" i="49"/>
  <c r="I563" i="49"/>
  <c r="C563" i="49"/>
  <c r="I562" i="49"/>
  <c r="C562" i="49"/>
  <c r="I561" i="49"/>
  <c r="C561" i="49"/>
  <c r="I560" i="49"/>
  <c r="C560" i="49"/>
  <c r="I559" i="49"/>
  <c r="C559" i="49"/>
  <c r="I558" i="49"/>
  <c r="C558" i="49"/>
  <c r="I556" i="49"/>
  <c r="C556" i="49"/>
  <c r="I555" i="49"/>
  <c r="C555" i="49"/>
  <c r="I554" i="49"/>
  <c r="C554" i="49"/>
  <c r="I553" i="49"/>
  <c r="C553" i="49"/>
  <c r="I552" i="49"/>
  <c r="C552" i="49"/>
  <c r="I551" i="49"/>
  <c r="C551" i="49"/>
  <c r="I550" i="49"/>
  <c r="C550" i="49"/>
  <c r="I549" i="49"/>
  <c r="C549" i="49"/>
  <c r="I548" i="49"/>
  <c r="C548" i="49"/>
  <c r="I547" i="49"/>
  <c r="C547" i="49"/>
  <c r="I546" i="49"/>
  <c r="C546" i="49"/>
  <c r="I545" i="49"/>
  <c r="C545" i="49"/>
  <c r="I544" i="49"/>
  <c r="C544" i="49"/>
  <c r="I543" i="49"/>
  <c r="C543" i="49"/>
  <c r="I541" i="49"/>
  <c r="C541" i="49"/>
  <c r="I540" i="49"/>
  <c r="C540" i="49"/>
  <c r="I539" i="49"/>
  <c r="C539" i="49"/>
  <c r="I538" i="49"/>
  <c r="C538" i="49"/>
  <c r="I537" i="49"/>
  <c r="C537" i="49"/>
  <c r="I536" i="49"/>
  <c r="C536" i="49"/>
  <c r="I535" i="49"/>
  <c r="C535" i="49"/>
  <c r="I534" i="49"/>
  <c r="C534" i="49"/>
  <c r="I533" i="49"/>
  <c r="C533" i="49"/>
  <c r="I532" i="49"/>
  <c r="C532" i="49"/>
  <c r="I531" i="49"/>
  <c r="C531" i="49"/>
  <c r="I530" i="49"/>
  <c r="C530" i="49"/>
  <c r="I529" i="49"/>
  <c r="C529" i="49"/>
  <c r="I528" i="49"/>
  <c r="C528" i="49"/>
  <c r="I526" i="49"/>
  <c r="C526" i="49"/>
  <c r="I525" i="49"/>
  <c r="C525" i="49"/>
  <c r="I524" i="49"/>
  <c r="C524" i="49"/>
  <c r="I523" i="49"/>
  <c r="C523" i="49"/>
  <c r="I522" i="49"/>
  <c r="C522" i="49"/>
  <c r="I521" i="49"/>
  <c r="C521" i="49"/>
  <c r="I520" i="49"/>
  <c r="C520" i="49"/>
  <c r="I519" i="49"/>
  <c r="C519" i="49"/>
  <c r="I518" i="49"/>
  <c r="C518" i="49"/>
  <c r="I517" i="49"/>
  <c r="C517" i="49"/>
  <c r="I516" i="49"/>
  <c r="C516" i="49"/>
  <c r="I515" i="49"/>
  <c r="C515" i="49"/>
  <c r="I514" i="49"/>
  <c r="C514" i="49"/>
  <c r="I513" i="49"/>
  <c r="C513" i="49"/>
  <c r="I511" i="49"/>
  <c r="C511" i="49"/>
  <c r="I510" i="49"/>
  <c r="C510" i="49"/>
  <c r="I509" i="49"/>
  <c r="C509" i="49"/>
  <c r="I508" i="49"/>
  <c r="C508" i="49"/>
  <c r="I507" i="49"/>
  <c r="C507" i="49"/>
  <c r="I506" i="49"/>
  <c r="C506" i="49"/>
  <c r="I505" i="49"/>
  <c r="C505" i="49"/>
  <c r="I504" i="49"/>
  <c r="C504" i="49"/>
  <c r="I503" i="49"/>
  <c r="C503" i="49"/>
  <c r="I502" i="49"/>
  <c r="C502" i="49"/>
  <c r="I501" i="49"/>
  <c r="C501" i="49"/>
  <c r="I500" i="49"/>
  <c r="C500" i="49"/>
  <c r="I499" i="49"/>
  <c r="C499" i="49"/>
  <c r="I498" i="49"/>
  <c r="C498" i="49"/>
  <c r="I496" i="49"/>
  <c r="C496" i="49"/>
  <c r="I495" i="49"/>
  <c r="C495" i="49"/>
  <c r="I494" i="49"/>
  <c r="C494" i="49"/>
  <c r="I493" i="49"/>
  <c r="C493" i="49"/>
  <c r="I492" i="49"/>
  <c r="C492" i="49"/>
  <c r="I491" i="49"/>
  <c r="C491" i="49"/>
  <c r="I490" i="49"/>
  <c r="C490" i="49"/>
  <c r="I489" i="49"/>
  <c r="C489" i="49"/>
  <c r="I488" i="49"/>
  <c r="C488" i="49"/>
  <c r="I487" i="49"/>
  <c r="C487" i="49"/>
  <c r="I486" i="49"/>
  <c r="C486" i="49"/>
  <c r="I484" i="49"/>
  <c r="C484" i="49"/>
  <c r="I483" i="49"/>
  <c r="C483" i="49"/>
  <c r="I482" i="49"/>
  <c r="C482" i="49"/>
  <c r="I481" i="49"/>
  <c r="C481" i="49"/>
  <c r="I480" i="49"/>
  <c r="C480" i="49"/>
  <c r="I479" i="49"/>
  <c r="C479" i="49"/>
  <c r="I478" i="49"/>
  <c r="C478" i="49"/>
  <c r="I477" i="49"/>
  <c r="C477" i="49"/>
  <c r="I476" i="49"/>
  <c r="C476" i="49"/>
  <c r="I475" i="49"/>
  <c r="C475" i="49"/>
  <c r="I474" i="49"/>
  <c r="C474" i="49"/>
  <c r="I473" i="49"/>
  <c r="C473" i="49"/>
  <c r="I472" i="49"/>
  <c r="C472" i="49"/>
  <c r="I471" i="49"/>
  <c r="C471" i="49"/>
  <c r="I469" i="49"/>
  <c r="C469" i="49"/>
  <c r="I468" i="49"/>
  <c r="C468" i="49"/>
  <c r="I467" i="49"/>
  <c r="C467" i="49"/>
  <c r="I466" i="49"/>
  <c r="C466" i="49"/>
  <c r="I465" i="49"/>
  <c r="C465" i="49"/>
  <c r="I464" i="49"/>
  <c r="C464" i="49"/>
  <c r="I463" i="49"/>
  <c r="C463" i="49"/>
  <c r="I462" i="49"/>
  <c r="C462" i="49"/>
  <c r="I461" i="49"/>
  <c r="C461" i="49"/>
  <c r="I460" i="49"/>
  <c r="C460" i="49"/>
  <c r="I458" i="49"/>
  <c r="C458" i="49"/>
  <c r="I457" i="49"/>
  <c r="C457" i="49"/>
  <c r="I456" i="49"/>
  <c r="C456" i="49"/>
  <c r="I455" i="49"/>
  <c r="C455" i="49"/>
  <c r="I454" i="49"/>
  <c r="C454" i="49"/>
  <c r="I453" i="49"/>
  <c r="C453" i="49"/>
  <c r="I452" i="49"/>
  <c r="C452" i="49"/>
  <c r="I451" i="49"/>
  <c r="C451" i="49"/>
  <c r="I450" i="49"/>
  <c r="C450" i="49"/>
  <c r="I449" i="49"/>
  <c r="C449" i="49"/>
  <c r="I448" i="49"/>
  <c r="C448" i="49"/>
  <c r="I446" i="49"/>
  <c r="C446" i="49"/>
  <c r="I445" i="49"/>
  <c r="C445" i="49"/>
  <c r="I444" i="49"/>
  <c r="C444" i="49"/>
  <c r="I443" i="49"/>
  <c r="C443" i="49"/>
  <c r="I442" i="49"/>
  <c r="C442" i="49"/>
  <c r="I441" i="49"/>
  <c r="C441" i="49"/>
  <c r="I440" i="49"/>
  <c r="C440" i="49"/>
  <c r="I439" i="49"/>
  <c r="C439" i="49"/>
  <c r="I438" i="49"/>
  <c r="C438" i="49"/>
  <c r="I437" i="49"/>
  <c r="C437" i="49"/>
  <c r="I436" i="49"/>
  <c r="C436" i="49"/>
  <c r="I434" i="49"/>
  <c r="C434" i="49"/>
  <c r="I433" i="49"/>
  <c r="C433" i="49"/>
  <c r="I432" i="49"/>
  <c r="C432" i="49"/>
  <c r="I431" i="49"/>
  <c r="C431" i="49"/>
  <c r="I430" i="49"/>
  <c r="C430" i="49"/>
  <c r="I429" i="49"/>
  <c r="C429" i="49"/>
  <c r="I428" i="49"/>
  <c r="C428" i="49"/>
  <c r="I427" i="49"/>
  <c r="C427" i="49"/>
  <c r="I426" i="49"/>
  <c r="C426" i="49"/>
  <c r="I425" i="49"/>
  <c r="C425" i="49"/>
  <c r="I424" i="49"/>
  <c r="C424" i="49"/>
  <c r="I422" i="49"/>
  <c r="C422" i="49"/>
  <c r="I421" i="49"/>
  <c r="C421" i="49"/>
  <c r="I420" i="49"/>
  <c r="C420" i="49"/>
  <c r="I419" i="49"/>
  <c r="C419" i="49"/>
  <c r="I418" i="49"/>
  <c r="C418" i="49"/>
  <c r="I417" i="49"/>
  <c r="C417" i="49"/>
  <c r="I416" i="49"/>
  <c r="C416" i="49"/>
  <c r="I415" i="49"/>
  <c r="C415" i="49"/>
  <c r="I414" i="49"/>
  <c r="C414" i="49"/>
  <c r="I413" i="49"/>
  <c r="C413" i="49"/>
  <c r="I411" i="49"/>
  <c r="C411" i="49"/>
  <c r="I410" i="49"/>
  <c r="C410" i="49"/>
  <c r="I409" i="49"/>
  <c r="C409" i="49"/>
  <c r="I408" i="49"/>
  <c r="C408" i="49"/>
  <c r="I407" i="49"/>
  <c r="C407" i="49"/>
  <c r="I406" i="49"/>
  <c r="C406" i="49"/>
  <c r="I405" i="49"/>
  <c r="C405" i="49"/>
  <c r="I404" i="49"/>
  <c r="C404" i="49"/>
  <c r="I403" i="49"/>
  <c r="C403" i="49"/>
  <c r="I402" i="49"/>
  <c r="C402" i="49"/>
  <c r="I401" i="49"/>
  <c r="C401" i="49"/>
  <c r="I400" i="49"/>
  <c r="C400" i="49"/>
  <c r="I399" i="49"/>
  <c r="C399" i="49"/>
  <c r="I398" i="49"/>
  <c r="C398" i="49"/>
  <c r="I396" i="49"/>
  <c r="C396" i="49"/>
  <c r="I395" i="49"/>
  <c r="C395" i="49"/>
  <c r="I394" i="49"/>
  <c r="C394" i="49"/>
  <c r="I393" i="49"/>
  <c r="C393" i="49"/>
  <c r="I392" i="49"/>
  <c r="C392" i="49"/>
  <c r="I391" i="49"/>
  <c r="C391" i="49"/>
  <c r="I390" i="49"/>
  <c r="C390" i="49"/>
  <c r="I389" i="49"/>
  <c r="C389" i="49"/>
  <c r="I388" i="49"/>
  <c r="C388" i="49"/>
  <c r="I387" i="49"/>
  <c r="C387" i="49"/>
  <c r="I385" i="49"/>
  <c r="C385" i="49"/>
  <c r="I384" i="49"/>
  <c r="C384" i="49"/>
  <c r="I383" i="49"/>
  <c r="C383" i="49"/>
  <c r="I382" i="49"/>
  <c r="C382" i="49"/>
  <c r="I381" i="49"/>
  <c r="C381" i="49"/>
  <c r="I380" i="49"/>
  <c r="C380" i="49"/>
  <c r="I379" i="49"/>
  <c r="C379" i="49"/>
  <c r="I378" i="49"/>
  <c r="C378" i="49"/>
  <c r="I377" i="49"/>
  <c r="C377" i="49"/>
  <c r="I376" i="49"/>
  <c r="C376" i="49"/>
  <c r="I375" i="49"/>
  <c r="C375" i="49"/>
  <c r="I374" i="49"/>
  <c r="C374" i="49"/>
  <c r="I373" i="49"/>
  <c r="C373" i="49"/>
  <c r="I372" i="49"/>
  <c r="C372" i="49"/>
  <c r="I370" i="49"/>
  <c r="C370" i="49"/>
  <c r="I369" i="49"/>
  <c r="C369" i="49"/>
  <c r="I368" i="49"/>
  <c r="C368" i="49"/>
  <c r="I367" i="49"/>
  <c r="C367" i="49"/>
  <c r="I366" i="49"/>
  <c r="C366" i="49"/>
  <c r="I365" i="49"/>
  <c r="C365" i="49"/>
  <c r="I364" i="49"/>
  <c r="C364" i="49"/>
  <c r="I363" i="49"/>
  <c r="C363" i="49"/>
  <c r="I362" i="49"/>
  <c r="C362" i="49"/>
  <c r="I361" i="49"/>
  <c r="C361" i="49"/>
  <c r="I360" i="49"/>
  <c r="C360" i="49"/>
  <c r="I358" i="49"/>
  <c r="C358" i="49"/>
  <c r="I357" i="49"/>
  <c r="C357" i="49"/>
  <c r="I356" i="49"/>
  <c r="C356" i="49"/>
  <c r="I355" i="49"/>
  <c r="C355" i="49"/>
  <c r="I354" i="49"/>
  <c r="C354" i="49"/>
  <c r="I353" i="49"/>
  <c r="C353" i="49"/>
  <c r="I352" i="49"/>
  <c r="C352" i="49"/>
  <c r="I351" i="49"/>
  <c r="C351" i="49"/>
  <c r="I350" i="49"/>
  <c r="C350" i="49"/>
  <c r="I349" i="49"/>
  <c r="C349" i="49"/>
  <c r="I348" i="49"/>
  <c r="C348" i="49"/>
  <c r="I346" i="49"/>
  <c r="C346" i="49"/>
  <c r="I344" i="49"/>
  <c r="C344" i="49"/>
  <c r="I342" i="49"/>
  <c r="C342" i="49"/>
  <c r="I341" i="49"/>
  <c r="C341" i="49"/>
  <c r="B340" i="49"/>
  <c r="I340" i="49" s="1"/>
  <c r="I337" i="49"/>
  <c r="C337" i="49"/>
  <c r="B337" i="49"/>
  <c r="I336" i="49"/>
  <c r="C336" i="49"/>
  <c r="B336" i="49"/>
  <c r="I335" i="49"/>
  <c r="C335" i="49"/>
  <c r="B335" i="49"/>
  <c r="I334" i="49"/>
  <c r="C334" i="49"/>
  <c r="B334" i="49"/>
  <c r="I333" i="49"/>
  <c r="C333" i="49"/>
  <c r="B333" i="49"/>
  <c r="I332" i="49"/>
  <c r="B332" i="49"/>
  <c r="I331" i="49"/>
  <c r="B331" i="49"/>
  <c r="I330" i="49"/>
  <c r="B330" i="49"/>
  <c r="I329" i="49"/>
  <c r="B329" i="49"/>
  <c r="I328" i="49"/>
  <c r="B328" i="49"/>
  <c r="I327" i="49"/>
  <c r="B327" i="49"/>
  <c r="I326" i="49"/>
  <c r="B326" i="49"/>
  <c r="I325" i="49"/>
  <c r="B325" i="49"/>
  <c r="I324" i="49"/>
  <c r="C324" i="49"/>
  <c r="B324" i="49"/>
  <c r="I323" i="49"/>
  <c r="B323" i="49"/>
  <c r="I322" i="49"/>
  <c r="B322" i="49"/>
  <c r="I321" i="49"/>
  <c r="B321" i="49"/>
  <c r="I320" i="49"/>
  <c r="C320" i="49"/>
  <c r="B320" i="49"/>
  <c r="I319" i="49"/>
  <c r="B319" i="49"/>
  <c r="I318" i="49"/>
  <c r="B318" i="49"/>
  <c r="I317" i="49"/>
  <c r="B317" i="49"/>
  <c r="I316" i="49"/>
  <c r="B316" i="49"/>
  <c r="I315" i="49"/>
  <c r="C315" i="49"/>
  <c r="B315" i="49"/>
  <c r="I314" i="49"/>
  <c r="B314" i="49"/>
  <c r="I313" i="49"/>
  <c r="B313" i="49"/>
  <c r="I312" i="49"/>
  <c r="B312" i="49"/>
  <c r="I311" i="49"/>
  <c r="B311" i="49"/>
  <c r="I310" i="49"/>
  <c r="B310" i="49"/>
  <c r="I309" i="49"/>
  <c r="B309" i="49"/>
  <c r="I308" i="49"/>
  <c r="B308" i="49"/>
  <c r="J306" i="49"/>
  <c r="B306" i="49" s="1"/>
  <c r="J305" i="49"/>
  <c r="J304" i="49"/>
  <c r="A304" i="49" s="1"/>
  <c r="J303" i="49"/>
  <c r="J302" i="49"/>
  <c r="A302" i="49" s="1"/>
  <c r="J301" i="49"/>
  <c r="A301" i="49" s="1"/>
  <c r="J300" i="49"/>
  <c r="J299" i="49"/>
  <c r="J298" i="49"/>
  <c r="J297" i="49"/>
  <c r="B297" i="49" s="1"/>
  <c r="J296" i="49"/>
  <c r="J295" i="49"/>
  <c r="A295" i="49" s="1"/>
  <c r="J294" i="49"/>
  <c r="A294" i="49" s="1"/>
  <c r="J293" i="49"/>
  <c r="J292" i="49"/>
  <c r="A292" i="49" s="1"/>
  <c r="J291" i="49"/>
  <c r="J290" i="49"/>
  <c r="A290" i="49" s="1"/>
  <c r="J289" i="49"/>
  <c r="I285" i="49"/>
  <c r="I282" i="49"/>
  <c r="I281" i="49"/>
  <c r="I279" i="49"/>
  <c r="J275" i="49"/>
  <c r="J274" i="49"/>
  <c r="J273" i="49"/>
  <c r="J272" i="49"/>
  <c r="J271" i="49"/>
  <c r="J270" i="49"/>
  <c r="J269" i="49"/>
  <c r="J268" i="49"/>
  <c r="B268" i="49" s="1"/>
  <c r="J267" i="49"/>
  <c r="J266" i="49"/>
  <c r="J254" i="49"/>
  <c r="J253" i="49"/>
  <c r="J252" i="49"/>
  <c r="J251" i="49"/>
  <c r="B251" i="49" s="1"/>
  <c r="J250" i="49"/>
  <c r="B250" i="49" s="1"/>
  <c r="J249" i="49"/>
  <c r="J248" i="49"/>
  <c r="J247" i="49"/>
  <c r="J246" i="49"/>
  <c r="I242" i="49"/>
  <c r="I241" i="49"/>
  <c r="I240" i="49"/>
  <c r="I237" i="49"/>
  <c r="I236" i="49"/>
  <c r="I232" i="49"/>
  <c r="B232" i="49"/>
  <c r="J224" i="49"/>
  <c r="B224" i="49" s="1"/>
  <c r="J223" i="49"/>
  <c r="B223" i="49" s="1"/>
  <c r="J222" i="49"/>
  <c r="B222" i="49" s="1"/>
  <c r="J221" i="49"/>
  <c r="J220" i="49"/>
  <c r="J219" i="49"/>
  <c r="J218" i="49"/>
  <c r="J217" i="49"/>
  <c r="J216" i="49"/>
  <c r="J215" i="49"/>
  <c r="J214" i="49"/>
  <c r="J213" i="49"/>
  <c r="J212" i="49"/>
  <c r="B212" i="49" s="1"/>
  <c r="J211" i="49"/>
  <c r="J210" i="49"/>
  <c r="B210" i="49" s="1"/>
  <c r="J209" i="49"/>
  <c r="I205" i="49"/>
  <c r="I204" i="49"/>
  <c r="I203" i="49"/>
  <c r="I201" i="49"/>
  <c r="I200" i="49"/>
  <c r="I199" i="49"/>
  <c r="I198" i="49"/>
  <c r="I197" i="49"/>
  <c r="I196" i="49"/>
  <c r="I194" i="49"/>
  <c r="I193" i="49"/>
  <c r="I192" i="49"/>
  <c r="I191" i="49"/>
  <c r="I190" i="49"/>
  <c r="I189" i="49"/>
  <c r="I187" i="49"/>
  <c r="I186" i="49"/>
  <c r="I185" i="49"/>
  <c r="I184" i="49"/>
  <c r="I183" i="49"/>
  <c r="I182" i="49"/>
  <c r="B178" i="49"/>
  <c r="B177" i="49"/>
  <c r="B176" i="49"/>
  <c r="B175" i="49"/>
  <c r="I171" i="49"/>
  <c r="I170" i="49"/>
  <c r="I165" i="49"/>
  <c r="I166" i="49" s="1"/>
  <c r="I160" i="49"/>
  <c r="I157" i="49"/>
  <c r="I156" i="49"/>
  <c r="K156" i="49" s="1"/>
  <c r="A156" i="49"/>
  <c r="I155" i="49"/>
  <c r="I154" i="49"/>
  <c r="I153" i="49"/>
  <c r="K153" i="49" s="1"/>
  <c r="A153" i="49"/>
  <c r="J149" i="49"/>
  <c r="A149" i="49" s="1"/>
  <c r="I149" i="49"/>
  <c r="J148" i="49"/>
  <c r="I148" i="49"/>
  <c r="I145" i="49"/>
  <c r="K145" i="49" s="1"/>
  <c r="A145" i="49"/>
  <c r="K144" i="49"/>
  <c r="I144" i="49"/>
  <c r="A144" i="49"/>
  <c r="I143" i="49"/>
  <c r="I142" i="49"/>
  <c r="K142" i="49" s="1"/>
  <c r="A142" i="49"/>
  <c r="I141" i="49"/>
  <c r="I140" i="49"/>
  <c r="K140" i="49" s="1"/>
  <c r="A140" i="49"/>
  <c r="I139" i="49"/>
  <c r="I138" i="49"/>
  <c r="I137" i="49"/>
  <c r="K127" i="49"/>
  <c r="A127" i="49"/>
  <c r="K126" i="49"/>
  <c r="A126" i="49"/>
  <c r="K125" i="49"/>
  <c r="A125" i="49"/>
  <c r="K124" i="49"/>
  <c r="A124" i="49"/>
  <c r="K123" i="49"/>
  <c r="A123" i="49"/>
  <c r="K122" i="49"/>
  <c r="A122" i="49"/>
  <c r="K121" i="49"/>
  <c r="A121" i="49"/>
  <c r="K120" i="49"/>
  <c r="A120" i="49"/>
  <c r="I119" i="49"/>
  <c r="K119" i="49" s="1"/>
  <c r="A119" i="49"/>
  <c r="I118" i="49"/>
  <c r="I117" i="49"/>
  <c r="I116" i="49"/>
  <c r="I115" i="49"/>
  <c r="I114" i="49"/>
  <c r="K107" i="49"/>
  <c r="A107" i="49"/>
  <c r="K106" i="49"/>
  <c r="A106" i="49"/>
  <c r="K105" i="49"/>
  <c r="A105" i="49"/>
  <c r="K104" i="49"/>
  <c r="A104" i="49"/>
  <c r="K103" i="49"/>
  <c r="A103" i="49"/>
  <c r="K102" i="49"/>
  <c r="A102" i="49"/>
  <c r="K101" i="49"/>
  <c r="A101" i="49"/>
  <c r="K100" i="49"/>
  <c r="A100" i="49"/>
  <c r="K99" i="49"/>
  <c r="A99" i="49"/>
  <c r="K98" i="49"/>
  <c r="A98" i="49"/>
  <c r="K97" i="49"/>
  <c r="A97" i="49"/>
  <c r="I95" i="49"/>
  <c r="I94" i="49"/>
  <c r="K94" i="49" s="1"/>
  <c r="A94" i="49"/>
  <c r="K84" i="49"/>
  <c r="A84" i="49"/>
  <c r="J83" i="49"/>
  <c r="J171" i="49" s="1"/>
  <c r="A171" i="49" s="1"/>
  <c r="J82" i="49"/>
  <c r="A82" i="49" s="1"/>
  <c r="J81" i="49"/>
  <c r="K80" i="49"/>
  <c r="A80" i="49"/>
  <c r="I72" i="49"/>
  <c r="I71" i="49"/>
  <c r="J70" i="49"/>
  <c r="A70" i="49" s="1"/>
  <c r="I70" i="49"/>
  <c r="K70" i="49" s="1"/>
  <c r="J69" i="49"/>
  <c r="A69" i="49" s="1"/>
  <c r="I69" i="49"/>
  <c r="J68" i="49"/>
  <c r="A68" i="49" s="1"/>
  <c r="I68" i="49"/>
  <c r="K68" i="49" s="1"/>
  <c r="J67" i="49"/>
  <c r="A67" i="49" s="1"/>
  <c r="I67" i="49"/>
  <c r="I66" i="49"/>
  <c r="J65" i="49"/>
  <c r="A65" i="49" s="1"/>
  <c r="I65" i="49"/>
  <c r="J64" i="49"/>
  <c r="A64" i="49" s="1"/>
  <c r="I64" i="49"/>
  <c r="I63" i="49"/>
  <c r="J62" i="49"/>
  <c r="A62" i="49" s="1"/>
  <c r="I62" i="49"/>
  <c r="I61" i="49"/>
  <c r="I58" i="49"/>
  <c r="K58" i="49" s="1"/>
  <c r="A58" i="49"/>
  <c r="I57" i="49"/>
  <c r="K57" i="49" s="1"/>
  <c r="A57" i="49"/>
  <c r="I56" i="49"/>
  <c r="K56" i="49" s="1"/>
  <c r="A56" i="49"/>
  <c r="I55" i="49"/>
  <c r="K55" i="49" s="1"/>
  <c r="A55" i="49"/>
  <c r="I54" i="49"/>
  <c r="K54" i="49" s="1"/>
  <c r="A54" i="49"/>
  <c r="I53" i="49"/>
  <c r="K53" i="49" s="1"/>
  <c r="A53" i="49"/>
  <c r="I52" i="49"/>
  <c r="K52" i="49" s="1"/>
  <c r="A52" i="49"/>
  <c r="I51" i="49"/>
  <c r="I50" i="49"/>
  <c r="K50" i="49" s="1"/>
  <c r="A50" i="49"/>
  <c r="I49" i="49"/>
  <c r="K49" i="49" s="1"/>
  <c r="A49" i="49"/>
  <c r="I48" i="49"/>
  <c r="K48" i="49" s="1"/>
  <c r="A48" i="49"/>
  <c r="I47" i="49"/>
  <c r="I46" i="49"/>
  <c r="K46" i="49" s="1"/>
  <c r="A46" i="49"/>
  <c r="I43" i="49"/>
  <c r="K43" i="49" s="1"/>
  <c r="A43" i="49"/>
  <c r="I42" i="49"/>
  <c r="K42" i="49" s="1"/>
  <c r="A42" i="49"/>
  <c r="I41" i="49"/>
  <c r="K41" i="49" s="1"/>
  <c r="A41" i="49"/>
  <c r="I40" i="49"/>
  <c r="K40" i="49" s="1"/>
  <c r="A40" i="49"/>
  <c r="I39" i="49"/>
  <c r="K39" i="49" s="1"/>
  <c r="A39" i="49"/>
  <c r="I38" i="49"/>
  <c r="K38" i="49" s="1"/>
  <c r="A38" i="49"/>
  <c r="J37" i="49"/>
  <c r="I37" i="49"/>
  <c r="J36" i="49"/>
  <c r="I36" i="49"/>
  <c r="J35" i="49"/>
  <c r="I35" i="49"/>
  <c r="I34" i="49"/>
  <c r="B34" i="49" s="1"/>
  <c r="I33" i="49"/>
  <c r="B33" i="49" s="1"/>
  <c r="I32" i="49"/>
  <c r="B32" i="49" s="1"/>
  <c r="I31" i="49"/>
  <c r="B31" i="49" s="1"/>
  <c r="I29" i="49"/>
  <c r="A29" i="49" s="1"/>
  <c r="I27" i="49"/>
  <c r="A27" i="49" s="1"/>
  <c r="I25" i="49"/>
  <c r="A25" i="49" s="1"/>
  <c r="I21" i="49"/>
  <c r="A21" i="49" s="1"/>
  <c r="I19" i="49"/>
  <c r="I20" i="49" s="1"/>
  <c r="A20" i="49" s="1"/>
  <c r="B19" i="49"/>
  <c r="B12" i="49"/>
  <c r="D11" i="49"/>
  <c r="D10" i="49"/>
  <c r="D9" i="49"/>
  <c r="E8" i="49"/>
  <c r="E7" i="49"/>
  <c r="E6" i="49"/>
  <c r="D5" i="49"/>
  <c r="D4" i="49"/>
  <c r="D3" i="49"/>
  <c r="G1" i="49"/>
  <c r="M668" i="48"/>
  <c r="A668" i="48" s="1"/>
  <c r="M667" i="48"/>
  <c r="M666" i="48"/>
  <c r="B666" i="48" s="1"/>
  <c r="M665" i="48"/>
  <c r="B665" i="48" s="1"/>
  <c r="M664" i="48"/>
  <c r="A664" i="48" s="1"/>
  <c r="M663" i="48"/>
  <c r="M662" i="48"/>
  <c r="B662" i="48" s="1"/>
  <c r="M661" i="48"/>
  <c r="B661" i="48" s="1"/>
  <c r="M660" i="48"/>
  <c r="A660" i="48" s="1"/>
  <c r="M659" i="48"/>
  <c r="M658" i="48"/>
  <c r="B658" i="48" s="1"/>
  <c r="B656" i="48"/>
  <c r="B655" i="48"/>
  <c r="I594" i="48"/>
  <c r="I586" i="48"/>
  <c r="C586" i="48"/>
  <c r="I585" i="48"/>
  <c r="C585" i="48"/>
  <c r="I584" i="48"/>
  <c r="C584" i="48"/>
  <c r="I583" i="48"/>
  <c r="C583" i="48"/>
  <c r="I582" i="48"/>
  <c r="C582" i="48"/>
  <c r="I581" i="48"/>
  <c r="C581" i="48"/>
  <c r="I580" i="48"/>
  <c r="C580" i="48"/>
  <c r="I579" i="48"/>
  <c r="C579" i="48"/>
  <c r="I578" i="48"/>
  <c r="C578" i="48"/>
  <c r="I577" i="48"/>
  <c r="C577" i="48"/>
  <c r="I576" i="48"/>
  <c r="C576" i="48"/>
  <c r="I575" i="48"/>
  <c r="C575" i="48"/>
  <c r="I574" i="48"/>
  <c r="C574" i="48"/>
  <c r="I573" i="48"/>
  <c r="C573" i="48"/>
  <c r="I571" i="48"/>
  <c r="C571" i="48"/>
  <c r="I570" i="48"/>
  <c r="C570" i="48"/>
  <c r="I569" i="48"/>
  <c r="C569" i="48"/>
  <c r="I568" i="48"/>
  <c r="C568" i="48"/>
  <c r="I567" i="48"/>
  <c r="C567" i="48"/>
  <c r="I566" i="48"/>
  <c r="C566" i="48"/>
  <c r="I565" i="48"/>
  <c r="C565" i="48"/>
  <c r="I564" i="48"/>
  <c r="C564" i="48"/>
  <c r="I563" i="48"/>
  <c r="C563" i="48"/>
  <c r="I562" i="48"/>
  <c r="C562" i="48"/>
  <c r="I561" i="48"/>
  <c r="C561" i="48"/>
  <c r="I560" i="48"/>
  <c r="C560" i="48"/>
  <c r="I559" i="48"/>
  <c r="C559" i="48"/>
  <c r="I558" i="48"/>
  <c r="C558" i="48"/>
  <c r="I556" i="48"/>
  <c r="C556" i="48"/>
  <c r="I555" i="48"/>
  <c r="C555" i="48"/>
  <c r="I554" i="48"/>
  <c r="C554" i="48"/>
  <c r="I553" i="48"/>
  <c r="C553" i="48"/>
  <c r="I552" i="48"/>
  <c r="C552" i="48"/>
  <c r="I551" i="48"/>
  <c r="C551" i="48"/>
  <c r="I550" i="48"/>
  <c r="C550" i="48"/>
  <c r="I549" i="48"/>
  <c r="C549" i="48"/>
  <c r="I548" i="48"/>
  <c r="C548" i="48"/>
  <c r="I547" i="48"/>
  <c r="C547" i="48"/>
  <c r="I546" i="48"/>
  <c r="C546" i="48"/>
  <c r="I545" i="48"/>
  <c r="C545" i="48"/>
  <c r="I544" i="48"/>
  <c r="C544" i="48"/>
  <c r="I543" i="48"/>
  <c r="C543" i="48"/>
  <c r="I541" i="48"/>
  <c r="C541" i="48"/>
  <c r="I540" i="48"/>
  <c r="C540" i="48"/>
  <c r="I539" i="48"/>
  <c r="C539" i="48"/>
  <c r="I538" i="48"/>
  <c r="C538" i="48"/>
  <c r="I537" i="48"/>
  <c r="C537" i="48"/>
  <c r="I536" i="48"/>
  <c r="C536" i="48"/>
  <c r="I535" i="48"/>
  <c r="C535" i="48"/>
  <c r="I534" i="48"/>
  <c r="C534" i="48"/>
  <c r="I533" i="48"/>
  <c r="C533" i="48"/>
  <c r="I532" i="48"/>
  <c r="C532" i="48"/>
  <c r="I531" i="48"/>
  <c r="C531" i="48"/>
  <c r="I530" i="48"/>
  <c r="C530" i="48"/>
  <c r="I529" i="48"/>
  <c r="C529" i="48"/>
  <c r="I528" i="48"/>
  <c r="C528" i="48"/>
  <c r="I526" i="48"/>
  <c r="C526" i="48"/>
  <c r="I525" i="48"/>
  <c r="C525" i="48"/>
  <c r="I524" i="48"/>
  <c r="C524" i="48"/>
  <c r="I523" i="48"/>
  <c r="C523" i="48"/>
  <c r="I522" i="48"/>
  <c r="C522" i="48"/>
  <c r="I521" i="48"/>
  <c r="C521" i="48"/>
  <c r="I520" i="48"/>
  <c r="C520" i="48"/>
  <c r="I519" i="48"/>
  <c r="C519" i="48"/>
  <c r="I518" i="48"/>
  <c r="C518" i="48"/>
  <c r="I517" i="48"/>
  <c r="C517" i="48"/>
  <c r="I516" i="48"/>
  <c r="C516" i="48"/>
  <c r="I515" i="48"/>
  <c r="C515" i="48"/>
  <c r="I514" i="48"/>
  <c r="C514" i="48"/>
  <c r="I513" i="48"/>
  <c r="C513" i="48"/>
  <c r="I511" i="48"/>
  <c r="C511" i="48"/>
  <c r="I510" i="48"/>
  <c r="C510" i="48"/>
  <c r="I509" i="48"/>
  <c r="C509" i="48"/>
  <c r="I508" i="48"/>
  <c r="C508" i="48"/>
  <c r="I507" i="48"/>
  <c r="C507" i="48"/>
  <c r="I506" i="48"/>
  <c r="C506" i="48"/>
  <c r="I505" i="48"/>
  <c r="C505" i="48"/>
  <c r="I504" i="48"/>
  <c r="C504" i="48"/>
  <c r="I503" i="48"/>
  <c r="C503" i="48"/>
  <c r="I502" i="48"/>
  <c r="C502" i="48"/>
  <c r="I501" i="48"/>
  <c r="C501" i="48"/>
  <c r="I500" i="48"/>
  <c r="C500" i="48"/>
  <c r="I499" i="48"/>
  <c r="C499" i="48"/>
  <c r="I498" i="48"/>
  <c r="C498" i="48"/>
  <c r="I496" i="48"/>
  <c r="C496" i="48"/>
  <c r="I495" i="48"/>
  <c r="C495" i="48"/>
  <c r="I494" i="48"/>
  <c r="C494" i="48"/>
  <c r="I493" i="48"/>
  <c r="C493" i="48"/>
  <c r="I492" i="48"/>
  <c r="C492" i="48"/>
  <c r="I491" i="48"/>
  <c r="C491" i="48"/>
  <c r="I490" i="48"/>
  <c r="C490" i="48"/>
  <c r="I489" i="48"/>
  <c r="C489" i="48"/>
  <c r="I488" i="48"/>
  <c r="C488" i="48"/>
  <c r="I487" i="48"/>
  <c r="C487" i="48"/>
  <c r="I486" i="48"/>
  <c r="C486" i="48"/>
  <c r="I484" i="48"/>
  <c r="C484" i="48"/>
  <c r="I483" i="48"/>
  <c r="C483" i="48"/>
  <c r="I482" i="48"/>
  <c r="C482" i="48"/>
  <c r="I481" i="48"/>
  <c r="C481" i="48"/>
  <c r="I480" i="48"/>
  <c r="C480" i="48"/>
  <c r="I479" i="48"/>
  <c r="C479" i="48"/>
  <c r="I478" i="48"/>
  <c r="C478" i="48"/>
  <c r="I477" i="48"/>
  <c r="C477" i="48"/>
  <c r="I476" i="48"/>
  <c r="C476" i="48"/>
  <c r="I475" i="48"/>
  <c r="C475" i="48"/>
  <c r="I474" i="48"/>
  <c r="C474" i="48"/>
  <c r="I473" i="48"/>
  <c r="C473" i="48"/>
  <c r="I472" i="48"/>
  <c r="C472" i="48"/>
  <c r="I471" i="48"/>
  <c r="C471" i="48"/>
  <c r="I469" i="48"/>
  <c r="C469" i="48"/>
  <c r="I468" i="48"/>
  <c r="C468" i="48"/>
  <c r="I467" i="48"/>
  <c r="C467" i="48"/>
  <c r="I466" i="48"/>
  <c r="C466" i="48"/>
  <c r="I465" i="48"/>
  <c r="C465" i="48"/>
  <c r="I464" i="48"/>
  <c r="C464" i="48"/>
  <c r="I463" i="48"/>
  <c r="C463" i="48"/>
  <c r="I462" i="48"/>
  <c r="C462" i="48"/>
  <c r="I461" i="48"/>
  <c r="C461" i="48"/>
  <c r="I460" i="48"/>
  <c r="C460" i="48"/>
  <c r="I458" i="48"/>
  <c r="C458" i="48"/>
  <c r="I457" i="48"/>
  <c r="C457" i="48"/>
  <c r="I456" i="48"/>
  <c r="C456" i="48"/>
  <c r="I455" i="48"/>
  <c r="C455" i="48"/>
  <c r="I454" i="48"/>
  <c r="C454" i="48"/>
  <c r="I453" i="48"/>
  <c r="C453" i="48"/>
  <c r="I452" i="48"/>
  <c r="C452" i="48"/>
  <c r="I451" i="48"/>
  <c r="C451" i="48"/>
  <c r="I450" i="48"/>
  <c r="C450" i="48"/>
  <c r="I449" i="48"/>
  <c r="C449" i="48"/>
  <c r="I448" i="48"/>
  <c r="C448" i="48"/>
  <c r="I446" i="48"/>
  <c r="C446" i="48"/>
  <c r="I445" i="48"/>
  <c r="C445" i="48"/>
  <c r="I444" i="48"/>
  <c r="C444" i="48"/>
  <c r="I443" i="48"/>
  <c r="C443" i="48"/>
  <c r="I442" i="48"/>
  <c r="C442" i="48"/>
  <c r="I441" i="48"/>
  <c r="C441" i="48"/>
  <c r="I440" i="48"/>
  <c r="C440" i="48"/>
  <c r="I439" i="48"/>
  <c r="C439" i="48"/>
  <c r="I438" i="48"/>
  <c r="C438" i="48"/>
  <c r="I437" i="48"/>
  <c r="C437" i="48"/>
  <c r="I436" i="48"/>
  <c r="C436" i="48"/>
  <c r="I434" i="48"/>
  <c r="C434" i="48"/>
  <c r="I433" i="48"/>
  <c r="C433" i="48"/>
  <c r="I432" i="48"/>
  <c r="C432" i="48"/>
  <c r="I431" i="48"/>
  <c r="C431" i="48"/>
  <c r="I430" i="48"/>
  <c r="C430" i="48"/>
  <c r="I429" i="48"/>
  <c r="C429" i="48"/>
  <c r="I428" i="48"/>
  <c r="C428" i="48"/>
  <c r="I427" i="48"/>
  <c r="C427" i="48"/>
  <c r="I426" i="48"/>
  <c r="C426" i="48"/>
  <c r="I425" i="48"/>
  <c r="C425" i="48"/>
  <c r="I424" i="48"/>
  <c r="C424" i="48"/>
  <c r="I422" i="48"/>
  <c r="C422" i="48"/>
  <c r="I421" i="48"/>
  <c r="C421" i="48"/>
  <c r="I420" i="48"/>
  <c r="C420" i="48"/>
  <c r="I419" i="48"/>
  <c r="C419" i="48"/>
  <c r="I418" i="48"/>
  <c r="C418" i="48"/>
  <c r="I417" i="48"/>
  <c r="C417" i="48"/>
  <c r="I416" i="48"/>
  <c r="C416" i="48"/>
  <c r="I415" i="48"/>
  <c r="C415" i="48"/>
  <c r="I414" i="48"/>
  <c r="C414" i="48"/>
  <c r="I413" i="48"/>
  <c r="C413" i="48"/>
  <c r="I411" i="48"/>
  <c r="C411" i="48"/>
  <c r="I410" i="48"/>
  <c r="C410" i="48"/>
  <c r="I409" i="48"/>
  <c r="C409" i="48"/>
  <c r="I408" i="48"/>
  <c r="C408" i="48"/>
  <c r="I407" i="48"/>
  <c r="C407" i="48"/>
  <c r="I406" i="48"/>
  <c r="C406" i="48"/>
  <c r="I405" i="48"/>
  <c r="C405" i="48"/>
  <c r="I404" i="48"/>
  <c r="C404" i="48"/>
  <c r="I403" i="48"/>
  <c r="C403" i="48"/>
  <c r="I402" i="48"/>
  <c r="C402" i="48"/>
  <c r="I401" i="48"/>
  <c r="C401" i="48"/>
  <c r="I400" i="48"/>
  <c r="C400" i="48"/>
  <c r="I399" i="48"/>
  <c r="C399" i="48"/>
  <c r="I398" i="48"/>
  <c r="C398" i="48"/>
  <c r="I396" i="48"/>
  <c r="C396" i="48"/>
  <c r="I395" i="48"/>
  <c r="C395" i="48"/>
  <c r="I394" i="48"/>
  <c r="C394" i="48"/>
  <c r="I393" i="48"/>
  <c r="C393" i="48"/>
  <c r="I392" i="48"/>
  <c r="C392" i="48"/>
  <c r="I391" i="48"/>
  <c r="C391" i="48"/>
  <c r="I390" i="48"/>
  <c r="C390" i="48"/>
  <c r="I389" i="48"/>
  <c r="C389" i="48"/>
  <c r="I388" i="48"/>
  <c r="C388" i="48"/>
  <c r="I387" i="48"/>
  <c r="C387" i="48"/>
  <c r="I385" i="48"/>
  <c r="C385" i="48"/>
  <c r="I384" i="48"/>
  <c r="C384" i="48"/>
  <c r="I383" i="48"/>
  <c r="C383" i="48"/>
  <c r="I382" i="48"/>
  <c r="C382" i="48"/>
  <c r="I381" i="48"/>
  <c r="C381" i="48"/>
  <c r="I380" i="48"/>
  <c r="C380" i="48"/>
  <c r="I379" i="48"/>
  <c r="C379" i="48"/>
  <c r="I378" i="48"/>
  <c r="C378" i="48"/>
  <c r="I377" i="48"/>
  <c r="C377" i="48"/>
  <c r="I376" i="48"/>
  <c r="C376" i="48"/>
  <c r="I375" i="48"/>
  <c r="C375" i="48"/>
  <c r="I374" i="48"/>
  <c r="C374" i="48"/>
  <c r="I373" i="48"/>
  <c r="C373" i="48"/>
  <c r="I372" i="48"/>
  <c r="C372" i="48"/>
  <c r="I370" i="48"/>
  <c r="C370" i="48"/>
  <c r="I369" i="48"/>
  <c r="C369" i="48"/>
  <c r="I368" i="48"/>
  <c r="C368" i="48"/>
  <c r="I367" i="48"/>
  <c r="C367" i="48"/>
  <c r="I366" i="48"/>
  <c r="C366" i="48"/>
  <c r="I365" i="48"/>
  <c r="C365" i="48"/>
  <c r="I364" i="48"/>
  <c r="C364" i="48"/>
  <c r="I363" i="48"/>
  <c r="C363" i="48"/>
  <c r="I362" i="48"/>
  <c r="C362" i="48"/>
  <c r="I361" i="48"/>
  <c r="C361" i="48"/>
  <c r="I360" i="48"/>
  <c r="C360" i="48"/>
  <c r="I358" i="48"/>
  <c r="C358" i="48"/>
  <c r="I357" i="48"/>
  <c r="C357" i="48"/>
  <c r="I356" i="48"/>
  <c r="C356" i="48"/>
  <c r="I355" i="48"/>
  <c r="C355" i="48"/>
  <c r="I354" i="48"/>
  <c r="C354" i="48"/>
  <c r="I353" i="48"/>
  <c r="C353" i="48"/>
  <c r="I352" i="48"/>
  <c r="C352" i="48"/>
  <c r="I351" i="48"/>
  <c r="C351" i="48"/>
  <c r="I350" i="48"/>
  <c r="C350" i="48"/>
  <c r="I349" i="48"/>
  <c r="C349" i="48"/>
  <c r="I348" i="48"/>
  <c r="C348" i="48"/>
  <c r="I346" i="48"/>
  <c r="C346" i="48"/>
  <c r="I344" i="48"/>
  <c r="C344" i="48"/>
  <c r="I342" i="48"/>
  <c r="C342" i="48"/>
  <c r="I341" i="48"/>
  <c r="C341" i="48"/>
  <c r="B340" i="48"/>
  <c r="I340" i="48" s="1"/>
  <c r="I337" i="48"/>
  <c r="C337" i="48"/>
  <c r="B337" i="48"/>
  <c r="I336" i="48"/>
  <c r="C336" i="48"/>
  <c r="B336" i="48"/>
  <c r="I335" i="48"/>
  <c r="C335" i="48"/>
  <c r="B335" i="48"/>
  <c r="I334" i="48"/>
  <c r="C334" i="48"/>
  <c r="B334" i="48"/>
  <c r="I333" i="48"/>
  <c r="C333" i="48"/>
  <c r="B333" i="48"/>
  <c r="I332" i="48"/>
  <c r="B332" i="48"/>
  <c r="I331" i="48"/>
  <c r="B331" i="48"/>
  <c r="I330" i="48"/>
  <c r="B330" i="48"/>
  <c r="I329" i="48"/>
  <c r="B329" i="48"/>
  <c r="I328" i="48"/>
  <c r="B328" i="48"/>
  <c r="I327" i="48"/>
  <c r="B327" i="48"/>
  <c r="I326" i="48"/>
  <c r="B326" i="48"/>
  <c r="I325" i="48"/>
  <c r="B325" i="48"/>
  <c r="I324" i="48"/>
  <c r="C324" i="48"/>
  <c r="B324" i="48"/>
  <c r="I323" i="48"/>
  <c r="B323" i="48"/>
  <c r="I322" i="48"/>
  <c r="B322" i="48"/>
  <c r="I321" i="48"/>
  <c r="B321" i="48"/>
  <c r="I320" i="48"/>
  <c r="C320" i="48"/>
  <c r="B320" i="48"/>
  <c r="I319" i="48"/>
  <c r="B319" i="48"/>
  <c r="I318" i="48"/>
  <c r="B318" i="48"/>
  <c r="I317" i="48"/>
  <c r="B317" i="48"/>
  <c r="I316" i="48"/>
  <c r="B316" i="48"/>
  <c r="I315" i="48"/>
  <c r="C315" i="48"/>
  <c r="B315" i="48"/>
  <c r="I314" i="48"/>
  <c r="B314" i="48"/>
  <c r="I313" i="48"/>
  <c r="B313" i="48"/>
  <c r="I312" i="48"/>
  <c r="B312" i="48"/>
  <c r="I311" i="48"/>
  <c r="B311" i="48"/>
  <c r="I310" i="48"/>
  <c r="B310" i="48"/>
  <c r="I309" i="48"/>
  <c r="B309" i="48"/>
  <c r="I308" i="48"/>
  <c r="B308" i="48"/>
  <c r="J306" i="48"/>
  <c r="A306" i="48" s="1"/>
  <c r="J305" i="48"/>
  <c r="J304" i="48"/>
  <c r="A304" i="48" s="1"/>
  <c r="J303" i="48"/>
  <c r="B303" i="48" s="1"/>
  <c r="J302" i="48"/>
  <c r="J301" i="48"/>
  <c r="A301" i="48" s="1"/>
  <c r="J300" i="48"/>
  <c r="J299" i="48"/>
  <c r="B299" i="48" s="1"/>
  <c r="J298" i="48"/>
  <c r="B298" i="48" s="1"/>
  <c r="J297" i="48"/>
  <c r="B297" i="48" s="1"/>
  <c r="J296" i="48"/>
  <c r="J295" i="48"/>
  <c r="A295" i="48" s="1"/>
  <c r="J294" i="48"/>
  <c r="J293" i="48"/>
  <c r="J292" i="48"/>
  <c r="J291" i="48"/>
  <c r="J290" i="48"/>
  <c r="B290" i="48" s="1"/>
  <c r="J289" i="48"/>
  <c r="I285" i="48"/>
  <c r="I282" i="48"/>
  <c r="I281" i="48"/>
  <c r="I279" i="48"/>
  <c r="J275" i="48"/>
  <c r="J274" i="48"/>
  <c r="J273" i="48"/>
  <c r="J272" i="48"/>
  <c r="J271" i="48"/>
  <c r="J270" i="48"/>
  <c r="J269" i="48"/>
  <c r="J268" i="48"/>
  <c r="B268" i="48" s="1"/>
  <c r="J267" i="48"/>
  <c r="J266" i="48"/>
  <c r="J254" i="48"/>
  <c r="J253" i="48"/>
  <c r="J252" i="48"/>
  <c r="J251" i="48"/>
  <c r="B251" i="48" s="1"/>
  <c r="J250" i="48"/>
  <c r="B250" i="48" s="1"/>
  <c r="J249" i="48"/>
  <c r="J248" i="48"/>
  <c r="J247" i="48"/>
  <c r="J246" i="48"/>
  <c r="I242" i="48"/>
  <c r="I241" i="48"/>
  <c r="I240" i="48"/>
  <c r="I237" i="48"/>
  <c r="I236" i="48"/>
  <c r="I232" i="48"/>
  <c r="B232" i="48"/>
  <c r="J224" i="48"/>
  <c r="B224" i="48" s="1"/>
  <c r="J223" i="48"/>
  <c r="B223" i="48" s="1"/>
  <c r="J222" i="48"/>
  <c r="B222" i="48" s="1"/>
  <c r="J221" i="48"/>
  <c r="J220" i="48"/>
  <c r="J219" i="48"/>
  <c r="J218" i="48"/>
  <c r="J217" i="48"/>
  <c r="J216" i="48"/>
  <c r="J215" i="48"/>
  <c r="J214" i="48"/>
  <c r="J213" i="48"/>
  <c r="J212" i="48"/>
  <c r="B212" i="48" s="1"/>
  <c r="J211" i="48"/>
  <c r="J210" i="48"/>
  <c r="B210" i="48" s="1"/>
  <c r="J209" i="48"/>
  <c r="I205" i="48"/>
  <c r="I204" i="48"/>
  <c r="I203" i="48"/>
  <c r="I201" i="48"/>
  <c r="I200" i="48"/>
  <c r="I199" i="48"/>
  <c r="I198" i="48"/>
  <c r="I197" i="48"/>
  <c r="I196" i="48"/>
  <c r="I194" i="48"/>
  <c r="I193" i="48"/>
  <c r="I192" i="48"/>
  <c r="I191" i="48"/>
  <c r="I190" i="48"/>
  <c r="I189" i="48"/>
  <c r="I187" i="48"/>
  <c r="I186" i="48"/>
  <c r="I185" i="48"/>
  <c r="I184" i="48"/>
  <c r="I183" i="48"/>
  <c r="I182" i="48"/>
  <c r="B178" i="48"/>
  <c r="B177" i="48"/>
  <c r="B176" i="48"/>
  <c r="B175" i="48"/>
  <c r="I171" i="48"/>
  <c r="I170" i="48"/>
  <c r="I165" i="48"/>
  <c r="I160" i="48"/>
  <c r="I157" i="48"/>
  <c r="I156" i="48"/>
  <c r="K156" i="48" s="1"/>
  <c r="A156" i="48"/>
  <c r="I155" i="48"/>
  <c r="I154" i="48"/>
  <c r="I153" i="48"/>
  <c r="K153" i="48" s="1"/>
  <c r="A153" i="48"/>
  <c r="J149" i="48"/>
  <c r="A149" i="48" s="1"/>
  <c r="I149" i="48"/>
  <c r="J148" i="48"/>
  <c r="A148" i="48" s="1"/>
  <c r="I148" i="48"/>
  <c r="I145" i="48"/>
  <c r="K145" i="48" s="1"/>
  <c r="A145" i="48"/>
  <c r="I144" i="48"/>
  <c r="K144" i="48" s="1"/>
  <c r="A144" i="48"/>
  <c r="I143" i="48"/>
  <c r="I142" i="48"/>
  <c r="K142" i="48" s="1"/>
  <c r="A142" i="48"/>
  <c r="I141" i="48"/>
  <c r="I140" i="48"/>
  <c r="K140" i="48" s="1"/>
  <c r="A140" i="48"/>
  <c r="I139" i="48"/>
  <c r="I138" i="48"/>
  <c r="I137" i="48"/>
  <c r="K127" i="48"/>
  <c r="A127" i="48"/>
  <c r="K126" i="48"/>
  <c r="A126" i="48"/>
  <c r="K125" i="48"/>
  <c r="A125" i="48"/>
  <c r="K124" i="48"/>
  <c r="A124" i="48"/>
  <c r="K123" i="48"/>
  <c r="A123" i="48"/>
  <c r="K122" i="48"/>
  <c r="A122" i="48"/>
  <c r="K121" i="48"/>
  <c r="A121" i="48"/>
  <c r="K120" i="48"/>
  <c r="A120" i="48"/>
  <c r="I119" i="48"/>
  <c r="K119" i="48" s="1"/>
  <c r="A119" i="48"/>
  <c r="I118" i="48"/>
  <c r="I117" i="48"/>
  <c r="I116" i="48"/>
  <c r="I115" i="48"/>
  <c r="I114" i="48"/>
  <c r="K107" i="48"/>
  <c r="A107" i="48"/>
  <c r="K106" i="48"/>
  <c r="A106" i="48"/>
  <c r="K105" i="48"/>
  <c r="A105" i="48"/>
  <c r="K104" i="48"/>
  <c r="A104" i="48"/>
  <c r="K103" i="48"/>
  <c r="A103" i="48"/>
  <c r="K102" i="48"/>
  <c r="A102" i="48"/>
  <c r="K101" i="48"/>
  <c r="A101" i="48"/>
  <c r="K100" i="48"/>
  <c r="A100" i="48"/>
  <c r="K99" i="48"/>
  <c r="A99" i="48"/>
  <c r="K98" i="48"/>
  <c r="A98" i="48"/>
  <c r="K97" i="48"/>
  <c r="A97" i="48"/>
  <c r="I95" i="48"/>
  <c r="I94" i="48"/>
  <c r="K94" i="48" s="1"/>
  <c r="A94" i="48"/>
  <c r="K84" i="48"/>
  <c r="A84" i="48"/>
  <c r="J83" i="48"/>
  <c r="K83" i="48" s="1"/>
  <c r="J82" i="48"/>
  <c r="A82" i="48" s="1"/>
  <c r="J81" i="48"/>
  <c r="K81" i="48" s="1"/>
  <c r="K80" i="48"/>
  <c r="A80" i="48"/>
  <c r="I72" i="48"/>
  <c r="I71" i="48"/>
  <c r="J70" i="48"/>
  <c r="A70" i="48" s="1"/>
  <c r="I70" i="48"/>
  <c r="J69" i="48"/>
  <c r="A69" i="48" s="1"/>
  <c r="I69" i="48"/>
  <c r="J68" i="48"/>
  <c r="A68" i="48" s="1"/>
  <c r="I68" i="48"/>
  <c r="J67" i="48"/>
  <c r="I67" i="48"/>
  <c r="A67" i="48"/>
  <c r="I66" i="48"/>
  <c r="J65" i="48"/>
  <c r="A65" i="48" s="1"/>
  <c r="I65" i="48"/>
  <c r="K65" i="48" s="1"/>
  <c r="J64" i="48"/>
  <c r="A64" i="48" s="1"/>
  <c r="I64" i="48"/>
  <c r="I63" i="48"/>
  <c r="J62" i="48"/>
  <c r="A62" i="48" s="1"/>
  <c r="I62" i="48"/>
  <c r="I61" i="48"/>
  <c r="I58" i="48"/>
  <c r="K58" i="48" s="1"/>
  <c r="A58" i="48"/>
  <c r="I57" i="48"/>
  <c r="K57" i="48" s="1"/>
  <c r="A57" i="48"/>
  <c r="I56" i="48"/>
  <c r="K56" i="48" s="1"/>
  <c r="A56" i="48"/>
  <c r="I55" i="48"/>
  <c r="K55" i="48" s="1"/>
  <c r="A55" i="48"/>
  <c r="I54" i="48"/>
  <c r="K54" i="48" s="1"/>
  <c r="A54" i="48"/>
  <c r="I53" i="48"/>
  <c r="K53" i="48" s="1"/>
  <c r="A53" i="48"/>
  <c r="I52" i="48"/>
  <c r="K52" i="48" s="1"/>
  <c r="A52" i="48"/>
  <c r="I51" i="48"/>
  <c r="I50" i="48"/>
  <c r="K50" i="48" s="1"/>
  <c r="A50" i="48"/>
  <c r="I49" i="48"/>
  <c r="K49" i="48" s="1"/>
  <c r="A49" i="48"/>
  <c r="I48" i="48"/>
  <c r="K48" i="48" s="1"/>
  <c r="A48" i="48"/>
  <c r="I47" i="48"/>
  <c r="I46" i="48"/>
  <c r="K46" i="48" s="1"/>
  <c r="A46" i="48"/>
  <c r="I43" i="48"/>
  <c r="K43" i="48" s="1"/>
  <c r="A43" i="48"/>
  <c r="I42" i="48"/>
  <c r="K42" i="48" s="1"/>
  <c r="A42" i="48"/>
  <c r="I41" i="48"/>
  <c r="K41" i="48" s="1"/>
  <c r="A41" i="48"/>
  <c r="I40" i="48"/>
  <c r="K40" i="48" s="1"/>
  <c r="A40" i="48"/>
  <c r="I39" i="48"/>
  <c r="K39" i="48" s="1"/>
  <c r="A39" i="48"/>
  <c r="I38" i="48"/>
  <c r="K38" i="48" s="1"/>
  <c r="A38" i="48"/>
  <c r="J37" i="48"/>
  <c r="A37" i="48" s="1"/>
  <c r="I37" i="48"/>
  <c r="J36" i="48"/>
  <c r="A36" i="48" s="1"/>
  <c r="I36" i="48"/>
  <c r="J35" i="48"/>
  <c r="A35" i="48" s="1"/>
  <c r="I35" i="48"/>
  <c r="I34" i="48"/>
  <c r="B34" i="48" s="1"/>
  <c r="I33" i="48"/>
  <c r="B33" i="48" s="1"/>
  <c r="I32" i="48"/>
  <c r="B32" i="48" s="1"/>
  <c r="I31" i="48"/>
  <c r="B31" i="48" s="1"/>
  <c r="I29" i="48"/>
  <c r="A29" i="48" s="1"/>
  <c r="I27" i="48"/>
  <c r="B27" i="48" s="1"/>
  <c r="I25" i="48"/>
  <c r="A25" i="48" s="1"/>
  <c r="I21" i="48"/>
  <c r="B21" i="48" s="1"/>
  <c r="I19" i="48"/>
  <c r="A19" i="48" s="1"/>
  <c r="B19" i="48"/>
  <c r="B12" i="48"/>
  <c r="D11" i="48"/>
  <c r="D10" i="48"/>
  <c r="D9" i="48"/>
  <c r="E8" i="48"/>
  <c r="E7" i="48"/>
  <c r="E6" i="48"/>
  <c r="D5" i="48"/>
  <c r="D4" i="48"/>
  <c r="D3" i="48"/>
  <c r="G1" i="48"/>
  <c r="M668" i="47"/>
  <c r="A668" i="47" s="1"/>
  <c r="M667" i="47"/>
  <c r="M666" i="47"/>
  <c r="M665" i="47"/>
  <c r="B665" i="47" s="1"/>
  <c r="M664" i="47"/>
  <c r="A664" i="47" s="1"/>
  <c r="M663" i="47"/>
  <c r="A663" i="47" s="1"/>
  <c r="M662" i="47"/>
  <c r="B662" i="47" s="1"/>
  <c r="M661" i="47"/>
  <c r="M660" i="47"/>
  <c r="A660" i="47" s="1"/>
  <c r="M659" i="47"/>
  <c r="M658" i="47"/>
  <c r="A658" i="47" s="1"/>
  <c r="B656" i="47"/>
  <c r="B655" i="47"/>
  <c r="I594" i="47"/>
  <c r="I586" i="47"/>
  <c r="C586" i="47"/>
  <c r="I585" i="47"/>
  <c r="C585" i="47"/>
  <c r="I584" i="47"/>
  <c r="C584" i="47"/>
  <c r="I583" i="47"/>
  <c r="C583" i="47"/>
  <c r="I582" i="47"/>
  <c r="C582" i="47"/>
  <c r="I581" i="47"/>
  <c r="C581" i="47"/>
  <c r="I580" i="47"/>
  <c r="C580" i="47"/>
  <c r="I579" i="47"/>
  <c r="C579" i="47"/>
  <c r="I578" i="47"/>
  <c r="C578" i="47"/>
  <c r="I577" i="47"/>
  <c r="C577" i="47"/>
  <c r="I576" i="47"/>
  <c r="C576" i="47"/>
  <c r="I575" i="47"/>
  <c r="C575" i="47"/>
  <c r="I574" i="47"/>
  <c r="C574" i="47"/>
  <c r="I573" i="47"/>
  <c r="C573" i="47"/>
  <c r="I571" i="47"/>
  <c r="C571" i="47"/>
  <c r="I570" i="47"/>
  <c r="C570" i="47"/>
  <c r="I569" i="47"/>
  <c r="C569" i="47"/>
  <c r="I568" i="47"/>
  <c r="C568" i="47"/>
  <c r="I567" i="47"/>
  <c r="C567" i="47"/>
  <c r="I566" i="47"/>
  <c r="C566" i="47"/>
  <c r="I565" i="47"/>
  <c r="C565" i="47"/>
  <c r="I564" i="47"/>
  <c r="C564" i="47"/>
  <c r="I563" i="47"/>
  <c r="C563" i="47"/>
  <c r="I562" i="47"/>
  <c r="C562" i="47"/>
  <c r="I561" i="47"/>
  <c r="C561" i="47"/>
  <c r="I560" i="47"/>
  <c r="C560" i="47"/>
  <c r="I559" i="47"/>
  <c r="C559" i="47"/>
  <c r="I558" i="47"/>
  <c r="C558" i="47"/>
  <c r="I556" i="47"/>
  <c r="C556" i="47"/>
  <c r="I555" i="47"/>
  <c r="C555" i="47"/>
  <c r="I554" i="47"/>
  <c r="C554" i="47"/>
  <c r="I553" i="47"/>
  <c r="C553" i="47"/>
  <c r="I552" i="47"/>
  <c r="C552" i="47"/>
  <c r="I551" i="47"/>
  <c r="C551" i="47"/>
  <c r="I550" i="47"/>
  <c r="C550" i="47"/>
  <c r="I549" i="47"/>
  <c r="C549" i="47"/>
  <c r="I548" i="47"/>
  <c r="C548" i="47"/>
  <c r="I547" i="47"/>
  <c r="C547" i="47"/>
  <c r="I546" i="47"/>
  <c r="C546" i="47"/>
  <c r="I545" i="47"/>
  <c r="C545" i="47"/>
  <c r="I544" i="47"/>
  <c r="C544" i="47"/>
  <c r="I543" i="47"/>
  <c r="C543" i="47"/>
  <c r="I541" i="47"/>
  <c r="C541" i="47"/>
  <c r="I540" i="47"/>
  <c r="C540" i="47"/>
  <c r="I539" i="47"/>
  <c r="C539" i="47"/>
  <c r="I538" i="47"/>
  <c r="C538" i="47"/>
  <c r="I537" i="47"/>
  <c r="C537" i="47"/>
  <c r="I536" i="47"/>
  <c r="C536" i="47"/>
  <c r="I535" i="47"/>
  <c r="C535" i="47"/>
  <c r="I534" i="47"/>
  <c r="C534" i="47"/>
  <c r="I533" i="47"/>
  <c r="C533" i="47"/>
  <c r="I532" i="47"/>
  <c r="C532" i="47"/>
  <c r="I531" i="47"/>
  <c r="C531" i="47"/>
  <c r="I530" i="47"/>
  <c r="C530" i="47"/>
  <c r="I529" i="47"/>
  <c r="C529" i="47"/>
  <c r="I528" i="47"/>
  <c r="C528" i="47"/>
  <c r="I526" i="47"/>
  <c r="C526" i="47"/>
  <c r="I525" i="47"/>
  <c r="C525" i="47"/>
  <c r="I524" i="47"/>
  <c r="C524" i="47"/>
  <c r="I523" i="47"/>
  <c r="C523" i="47"/>
  <c r="I522" i="47"/>
  <c r="C522" i="47"/>
  <c r="I521" i="47"/>
  <c r="C521" i="47"/>
  <c r="I520" i="47"/>
  <c r="C520" i="47"/>
  <c r="I519" i="47"/>
  <c r="C519" i="47"/>
  <c r="I518" i="47"/>
  <c r="C518" i="47"/>
  <c r="I517" i="47"/>
  <c r="C517" i="47"/>
  <c r="I516" i="47"/>
  <c r="C516" i="47"/>
  <c r="I515" i="47"/>
  <c r="C515" i="47"/>
  <c r="I514" i="47"/>
  <c r="C514" i="47"/>
  <c r="I513" i="47"/>
  <c r="C513" i="47"/>
  <c r="I511" i="47"/>
  <c r="C511" i="47"/>
  <c r="I510" i="47"/>
  <c r="C510" i="47"/>
  <c r="I509" i="47"/>
  <c r="C509" i="47"/>
  <c r="I508" i="47"/>
  <c r="C508" i="47"/>
  <c r="I507" i="47"/>
  <c r="C507" i="47"/>
  <c r="I506" i="47"/>
  <c r="C506" i="47"/>
  <c r="I505" i="47"/>
  <c r="C505" i="47"/>
  <c r="I504" i="47"/>
  <c r="C504" i="47"/>
  <c r="I503" i="47"/>
  <c r="C503" i="47"/>
  <c r="I502" i="47"/>
  <c r="C502" i="47"/>
  <c r="I501" i="47"/>
  <c r="C501" i="47"/>
  <c r="I500" i="47"/>
  <c r="C500" i="47"/>
  <c r="I499" i="47"/>
  <c r="C499" i="47"/>
  <c r="I498" i="47"/>
  <c r="C498" i="47"/>
  <c r="I496" i="47"/>
  <c r="C496" i="47"/>
  <c r="I495" i="47"/>
  <c r="C495" i="47"/>
  <c r="I494" i="47"/>
  <c r="C494" i="47"/>
  <c r="I493" i="47"/>
  <c r="C493" i="47"/>
  <c r="I492" i="47"/>
  <c r="C492" i="47"/>
  <c r="I491" i="47"/>
  <c r="C491" i="47"/>
  <c r="I490" i="47"/>
  <c r="C490" i="47"/>
  <c r="I489" i="47"/>
  <c r="C489" i="47"/>
  <c r="I488" i="47"/>
  <c r="C488" i="47"/>
  <c r="I487" i="47"/>
  <c r="C487" i="47"/>
  <c r="I486" i="47"/>
  <c r="C486" i="47"/>
  <c r="I484" i="47"/>
  <c r="C484" i="47"/>
  <c r="I483" i="47"/>
  <c r="C483" i="47"/>
  <c r="I482" i="47"/>
  <c r="C482" i="47"/>
  <c r="I481" i="47"/>
  <c r="C481" i="47"/>
  <c r="I480" i="47"/>
  <c r="C480" i="47"/>
  <c r="I479" i="47"/>
  <c r="C479" i="47"/>
  <c r="I478" i="47"/>
  <c r="C478" i="47"/>
  <c r="I477" i="47"/>
  <c r="C477" i="47"/>
  <c r="I476" i="47"/>
  <c r="C476" i="47"/>
  <c r="I475" i="47"/>
  <c r="C475" i="47"/>
  <c r="I474" i="47"/>
  <c r="C474" i="47"/>
  <c r="I473" i="47"/>
  <c r="C473" i="47"/>
  <c r="I472" i="47"/>
  <c r="C472" i="47"/>
  <c r="I471" i="47"/>
  <c r="C471" i="47"/>
  <c r="I469" i="47"/>
  <c r="C469" i="47"/>
  <c r="I468" i="47"/>
  <c r="C468" i="47"/>
  <c r="I467" i="47"/>
  <c r="C467" i="47"/>
  <c r="I466" i="47"/>
  <c r="C466" i="47"/>
  <c r="I465" i="47"/>
  <c r="C465" i="47"/>
  <c r="I464" i="47"/>
  <c r="C464" i="47"/>
  <c r="I463" i="47"/>
  <c r="C463" i="47"/>
  <c r="I462" i="47"/>
  <c r="C462" i="47"/>
  <c r="I461" i="47"/>
  <c r="C461" i="47"/>
  <c r="I460" i="47"/>
  <c r="C460" i="47"/>
  <c r="I458" i="47"/>
  <c r="C458" i="47"/>
  <c r="I457" i="47"/>
  <c r="C457" i="47"/>
  <c r="I456" i="47"/>
  <c r="C456" i="47"/>
  <c r="I455" i="47"/>
  <c r="C455" i="47"/>
  <c r="I454" i="47"/>
  <c r="C454" i="47"/>
  <c r="I453" i="47"/>
  <c r="C453" i="47"/>
  <c r="I452" i="47"/>
  <c r="C452" i="47"/>
  <c r="I451" i="47"/>
  <c r="C451" i="47"/>
  <c r="I450" i="47"/>
  <c r="C450" i="47"/>
  <c r="I449" i="47"/>
  <c r="C449" i="47"/>
  <c r="I448" i="47"/>
  <c r="C448" i="47"/>
  <c r="I446" i="47"/>
  <c r="C446" i="47"/>
  <c r="I445" i="47"/>
  <c r="C445" i="47"/>
  <c r="I444" i="47"/>
  <c r="C444" i="47"/>
  <c r="I443" i="47"/>
  <c r="C443" i="47"/>
  <c r="I442" i="47"/>
  <c r="C442" i="47"/>
  <c r="I441" i="47"/>
  <c r="C441" i="47"/>
  <c r="I440" i="47"/>
  <c r="C440" i="47"/>
  <c r="I439" i="47"/>
  <c r="C439" i="47"/>
  <c r="I438" i="47"/>
  <c r="C438" i="47"/>
  <c r="I437" i="47"/>
  <c r="C437" i="47"/>
  <c r="I436" i="47"/>
  <c r="C436" i="47"/>
  <c r="I434" i="47"/>
  <c r="C434" i="47"/>
  <c r="I433" i="47"/>
  <c r="C433" i="47"/>
  <c r="I432" i="47"/>
  <c r="C432" i="47"/>
  <c r="I431" i="47"/>
  <c r="C431" i="47"/>
  <c r="I430" i="47"/>
  <c r="C430" i="47"/>
  <c r="I429" i="47"/>
  <c r="C429" i="47"/>
  <c r="I428" i="47"/>
  <c r="C428" i="47"/>
  <c r="I427" i="47"/>
  <c r="C427" i="47"/>
  <c r="I426" i="47"/>
  <c r="C426" i="47"/>
  <c r="I425" i="47"/>
  <c r="C425" i="47"/>
  <c r="I424" i="47"/>
  <c r="C424" i="47"/>
  <c r="I422" i="47"/>
  <c r="C422" i="47"/>
  <c r="I421" i="47"/>
  <c r="C421" i="47"/>
  <c r="I420" i="47"/>
  <c r="C420" i="47"/>
  <c r="I419" i="47"/>
  <c r="C419" i="47"/>
  <c r="I418" i="47"/>
  <c r="C418" i="47"/>
  <c r="I417" i="47"/>
  <c r="C417" i="47"/>
  <c r="I416" i="47"/>
  <c r="C416" i="47"/>
  <c r="I415" i="47"/>
  <c r="C415" i="47"/>
  <c r="I414" i="47"/>
  <c r="C414" i="47"/>
  <c r="I413" i="47"/>
  <c r="C413" i="47"/>
  <c r="I411" i="47"/>
  <c r="C411" i="47"/>
  <c r="I410" i="47"/>
  <c r="C410" i="47"/>
  <c r="I409" i="47"/>
  <c r="C409" i="47"/>
  <c r="I408" i="47"/>
  <c r="C408" i="47"/>
  <c r="I407" i="47"/>
  <c r="C407" i="47"/>
  <c r="I406" i="47"/>
  <c r="C406" i="47"/>
  <c r="I405" i="47"/>
  <c r="C405" i="47"/>
  <c r="I404" i="47"/>
  <c r="C404" i="47"/>
  <c r="I403" i="47"/>
  <c r="C403" i="47"/>
  <c r="I402" i="47"/>
  <c r="C402" i="47"/>
  <c r="I401" i="47"/>
  <c r="C401" i="47"/>
  <c r="I400" i="47"/>
  <c r="C400" i="47"/>
  <c r="I399" i="47"/>
  <c r="C399" i="47"/>
  <c r="I398" i="47"/>
  <c r="C398" i="47"/>
  <c r="I396" i="47"/>
  <c r="C396" i="47"/>
  <c r="I395" i="47"/>
  <c r="C395" i="47"/>
  <c r="I394" i="47"/>
  <c r="C394" i="47"/>
  <c r="I393" i="47"/>
  <c r="C393" i="47"/>
  <c r="I392" i="47"/>
  <c r="C392" i="47"/>
  <c r="I391" i="47"/>
  <c r="C391" i="47"/>
  <c r="I390" i="47"/>
  <c r="C390" i="47"/>
  <c r="I389" i="47"/>
  <c r="C389" i="47"/>
  <c r="I388" i="47"/>
  <c r="C388" i="47"/>
  <c r="I387" i="47"/>
  <c r="C387" i="47"/>
  <c r="I385" i="47"/>
  <c r="C385" i="47"/>
  <c r="I384" i="47"/>
  <c r="C384" i="47"/>
  <c r="I383" i="47"/>
  <c r="C383" i="47"/>
  <c r="I382" i="47"/>
  <c r="C382" i="47"/>
  <c r="I381" i="47"/>
  <c r="C381" i="47"/>
  <c r="I380" i="47"/>
  <c r="C380" i="47"/>
  <c r="I379" i="47"/>
  <c r="C379" i="47"/>
  <c r="I378" i="47"/>
  <c r="C378" i="47"/>
  <c r="I377" i="47"/>
  <c r="C377" i="47"/>
  <c r="I376" i="47"/>
  <c r="C376" i="47"/>
  <c r="I375" i="47"/>
  <c r="C375" i="47"/>
  <c r="I374" i="47"/>
  <c r="C374" i="47"/>
  <c r="I373" i="47"/>
  <c r="C373" i="47"/>
  <c r="I372" i="47"/>
  <c r="C372" i="47"/>
  <c r="I370" i="47"/>
  <c r="C370" i="47"/>
  <c r="I369" i="47"/>
  <c r="C369" i="47"/>
  <c r="I368" i="47"/>
  <c r="C368" i="47"/>
  <c r="I367" i="47"/>
  <c r="C367" i="47"/>
  <c r="I366" i="47"/>
  <c r="C366" i="47"/>
  <c r="I365" i="47"/>
  <c r="C365" i="47"/>
  <c r="I364" i="47"/>
  <c r="C364" i="47"/>
  <c r="I363" i="47"/>
  <c r="C363" i="47"/>
  <c r="I362" i="47"/>
  <c r="C362" i="47"/>
  <c r="I361" i="47"/>
  <c r="C361" i="47"/>
  <c r="I360" i="47"/>
  <c r="C360" i="47"/>
  <c r="I358" i="47"/>
  <c r="C358" i="47"/>
  <c r="I357" i="47"/>
  <c r="C357" i="47"/>
  <c r="I356" i="47"/>
  <c r="C356" i="47"/>
  <c r="I355" i="47"/>
  <c r="C355" i="47"/>
  <c r="I354" i="47"/>
  <c r="C354" i="47"/>
  <c r="I353" i="47"/>
  <c r="C353" i="47"/>
  <c r="I352" i="47"/>
  <c r="C352" i="47"/>
  <c r="I351" i="47"/>
  <c r="C351" i="47"/>
  <c r="I350" i="47"/>
  <c r="C350" i="47"/>
  <c r="I349" i="47"/>
  <c r="C349" i="47"/>
  <c r="I348" i="47"/>
  <c r="C348" i="47"/>
  <c r="I346" i="47"/>
  <c r="C346" i="47"/>
  <c r="I344" i="47"/>
  <c r="C344" i="47"/>
  <c r="I342" i="47"/>
  <c r="C342" i="47"/>
  <c r="I341" i="47"/>
  <c r="C341" i="47"/>
  <c r="B340" i="47"/>
  <c r="I340" i="47" s="1"/>
  <c r="I337" i="47"/>
  <c r="C337" i="47"/>
  <c r="B337" i="47"/>
  <c r="I336" i="47"/>
  <c r="C336" i="47"/>
  <c r="B336" i="47"/>
  <c r="I335" i="47"/>
  <c r="C335" i="47"/>
  <c r="B335" i="47"/>
  <c r="I334" i="47"/>
  <c r="C334" i="47"/>
  <c r="B334" i="47"/>
  <c r="I333" i="47"/>
  <c r="C333" i="47"/>
  <c r="B333" i="47"/>
  <c r="I332" i="47"/>
  <c r="B332" i="47"/>
  <c r="I331" i="47"/>
  <c r="B331" i="47"/>
  <c r="I330" i="47"/>
  <c r="B330" i="47"/>
  <c r="I329" i="47"/>
  <c r="B329" i="47"/>
  <c r="I328" i="47"/>
  <c r="B328" i="47"/>
  <c r="I327" i="47"/>
  <c r="B327" i="47"/>
  <c r="I326" i="47"/>
  <c r="B326" i="47"/>
  <c r="I325" i="47"/>
  <c r="B325" i="47"/>
  <c r="I324" i="47"/>
  <c r="C324" i="47"/>
  <c r="B324" i="47"/>
  <c r="I323" i="47"/>
  <c r="B323" i="47"/>
  <c r="I322" i="47"/>
  <c r="B322" i="47"/>
  <c r="I321" i="47"/>
  <c r="B321" i="47"/>
  <c r="I320" i="47"/>
  <c r="C320" i="47"/>
  <c r="B320" i="47"/>
  <c r="I319" i="47"/>
  <c r="B319" i="47"/>
  <c r="I318" i="47"/>
  <c r="B318" i="47"/>
  <c r="I317" i="47"/>
  <c r="B317" i="47"/>
  <c r="I316" i="47"/>
  <c r="B316" i="47"/>
  <c r="I315" i="47"/>
  <c r="C315" i="47"/>
  <c r="B315" i="47"/>
  <c r="I314" i="47"/>
  <c r="B314" i="47"/>
  <c r="I313" i="47"/>
  <c r="B313" i="47"/>
  <c r="I312" i="47"/>
  <c r="B312" i="47"/>
  <c r="I311" i="47"/>
  <c r="B311" i="47"/>
  <c r="I310" i="47"/>
  <c r="B310" i="47"/>
  <c r="I309" i="47"/>
  <c r="B309" i="47"/>
  <c r="I308" i="47"/>
  <c r="B308" i="47"/>
  <c r="J306" i="47"/>
  <c r="A306" i="47" s="1"/>
  <c r="J305" i="47"/>
  <c r="J304" i="47"/>
  <c r="A304" i="47" s="1"/>
  <c r="J303" i="47"/>
  <c r="B303" i="47" s="1"/>
  <c r="J302" i="47"/>
  <c r="A302" i="47" s="1"/>
  <c r="J301" i="47"/>
  <c r="J300" i="47"/>
  <c r="B300" i="47" s="1"/>
  <c r="J299" i="47"/>
  <c r="J298" i="47"/>
  <c r="J297" i="47"/>
  <c r="J296" i="47"/>
  <c r="A296" i="47" s="1"/>
  <c r="J295" i="47"/>
  <c r="A295" i="47" s="1"/>
  <c r="J294" i="47"/>
  <c r="J293" i="47"/>
  <c r="A293" i="47" s="1"/>
  <c r="J292" i="47"/>
  <c r="J291" i="47"/>
  <c r="J290" i="47"/>
  <c r="A290" i="47" s="1"/>
  <c r="J289" i="47"/>
  <c r="B289" i="47" s="1"/>
  <c r="I285" i="47"/>
  <c r="I282" i="47"/>
  <c r="I281" i="47"/>
  <c r="I279" i="47"/>
  <c r="J275" i="47"/>
  <c r="J274" i="47"/>
  <c r="J273" i="47"/>
  <c r="J272" i="47"/>
  <c r="J271" i="47"/>
  <c r="J270" i="47"/>
  <c r="J269" i="47"/>
  <c r="J268" i="47"/>
  <c r="B268" i="47" s="1"/>
  <c r="J267" i="47"/>
  <c r="J266" i="47"/>
  <c r="J254" i="47"/>
  <c r="J253" i="47"/>
  <c r="J252" i="47"/>
  <c r="J251" i="47"/>
  <c r="B251" i="47" s="1"/>
  <c r="J250" i="47"/>
  <c r="B250" i="47" s="1"/>
  <c r="J249" i="47"/>
  <c r="J248" i="47"/>
  <c r="J247" i="47"/>
  <c r="J246" i="47"/>
  <c r="I242" i="47"/>
  <c r="I241" i="47"/>
  <c r="I240" i="47"/>
  <c r="I237" i="47"/>
  <c r="I236" i="47"/>
  <c r="I232" i="47"/>
  <c r="B232" i="47"/>
  <c r="J224" i="47"/>
  <c r="B224" i="47" s="1"/>
  <c r="J223" i="47"/>
  <c r="B223" i="47" s="1"/>
  <c r="J222" i="47"/>
  <c r="B222" i="47" s="1"/>
  <c r="J221" i="47"/>
  <c r="J220" i="47"/>
  <c r="J219" i="47"/>
  <c r="J218" i="47"/>
  <c r="J217" i="47"/>
  <c r="J216" i="47"/>
  <c r="J215" i="47"/>
  <c r="J214" i="47"/>
  <c r="J213" i="47"/>
  <c r="J212" i="47"/>
  <c r="B212" i="47" s="1"/>
  <c r="J211" i="47"/>
  <c r="J210" i="47"/>
  <c r="B210" i="47" s="1"/>
  <c r="J209" i="47"/>
  <c r="I205" i="47"/>
  <c r="I204" i="47"/>
  <c r="I203" i="47"/>
  <c r="I201" i="47"/>
  <c r="I200" i="47"/>
  <c r="I199" i="47"/>
  <c r="I198" i="47"/>
  <c r="I197" i="47"/>
  <c r="I196" i="47"/>
  <c r="I194" i="47"/>
  <c r="I193" i="47"/>
  <c r="I192" i="47"/>
  <c r="I191" i="47"/>
  <c r="I190" i="47"/>
  <c r="I189" i="47"/>
  <c r="I187" i="47"/>
  <c r="I186" i="47"/>
  <c r="I185" i="47"/>
  <c r="I184" i="47"/>
  <c r="I183" i="47"/>
  <c r="I182" i="47"/>
  <c r="B178" i="47"/>
  <c r="B177" i="47"/>
  <c r="B176" i="47"/>
  <c r="B175" i="47"/>
  <c r="I171" i="47"/>
  <c r="I170" i="47"/>
  <c r="I165" i="47"/>
  <c r="I166" i="47" s="1"/>
  <c r="I168" i="47" s="1"/>
  <c r="I160" i="47"/>
  <c r="I157" i="47"/>
  <c r="I156" i="47"/>
  <c r="K156" i="47" s="1"/>
  <c r="A156" i="47"/>
  <c r="I155" i="47"/>
  <c r="I154" i="47"/>
  <c r="I153" i="47"/>
  <c r="K153" i="47" s="1"/>
  <c r="A153" i="47"/>
  <c r="J149" i="47"/>
  <c r="A149" i="47" s="1"/>
  <c r="I149" i="47"/>
  <c r="J148" i="47"/>
  <c r="A148" i="47" s="1"/>
  <c r="I148" i="47"/>
  <c r="K145" i="47"/>
  <c r="I145" i="47"/>
  <c r="A145" i="47"/>
  <c r="I144" i="47"/>
  <c r="K144" i="47" s="1"/>
  <c r="A144" i="47"/>
  <c r="I143" i="47"/>
  <c r="I142" i="47"/>
  <c r="K142" i="47" s="1"/>
  <c r="A142" i="47"/>
  <c r="I141" i="47"/>
  <c r="I140" i="47"/>
  <c r="K140" i="47" s="1"/>
  <c r="A140" i="47"/>
  <c r="I139" i="47"/>
  <c r="I138" i="47"/>
  <c r="I137" i="47"/>
  <c r="K127" i="47"/>
  <c r="A127" i="47"/>
  <c r="K126" i="47"/>
  <c r="A126" i="47"/>
  <c r="K125" i="47"/>
  <c r="A125" i="47"/>
  <c r="K124" i="47"/>
  <c r="A124" i="47"/>
  <c r="K123" i="47"/>
  <c r="A123" i="47"/>
  <c r="K122" i="47"/>
  <c r="A122" i="47"/>
  <c r="K121" i="47"/>
  <c r="A121" i="47"/>
  <c r="K120" i="47"/>
  <c r="A120" i="47"/>
  <c r="I119" i="47"/>
  <c r="K119" i="47" s="1"/>
  <c r="A119" i="47"/>
  <c r="I118" i="47"/>
  <c r="I117" i="47"/>
  <c r="I116" i="47"/>
  <c r="I115" i="47"/>
  <c r="I114" i="47"/>
  <c r="K107" i="47"/>
  <c r="A107" i="47"/>
  <c r="K106" i="47"/>
  <c r="A106" i="47"/>
  <c r="K105" i="47"/>
  <c r="A105" i="47"/>
  <c r="K104" i="47"/>
  <c r="A104" i="47"/>
  <c r="K103" i="47"/>
  <c r="A103" i="47"/>
  <c r="K102" i="47"/>
  <c r="A102" i="47"/>
  <c r="K101" i="47"/>
  <c r="A101" i="47"/>
  <c r="K100" i="47"/>
  <c r="A100" i="47"/>
  <c r="K99" i="47"/>
  <c r="A99" i="47"/>
  <c r="K98" i="47"/>
  <c r="A98" i="47"/>
  <c r="K97" i="47"/>
  <c r="A97" i="47"/>
  <c r="I95" i="47"/>
  <c r="I94" i="47"/>
  <c r="K94" i="47" s="1"/>
  <c r="A94" i="47"/>
  <c r="K84" i="47"/>
  <c r="A84" i="47"/>
  <c r="J83" i="47"/>
  <c r="J171" i="47" s="1"/>
  <c r="A171" i="47" s="1"/>
  <c r="J82" i="47"/>
  <c r="J81" i="47"/>
  <c r="K81" i="47" s="1"/>
  <c r="K80" i="47"/>
  <c r="A80" i="47"/>
  <c r="I72" i="47"/>
  <c r="I71" i="47"/>
  <c r="J70" i="47"/>
  <c r="A70" i="47" s="1"/>
  <c r="I70" i="47"/>
  <c r="J69" i="47"/>
  <c r="A69" i="47" s="1"/>
  <c r="I69" i="47"/>
  <c r="J68" i="47"/>
  <c r="A68" i="47" s="1"/>
  <c r="I68" i="47"/>
  <c r="J67" i="47"/>
  <c r="A67" i="47" s="1"/>
  <c r="I67" i="47"/>
  <c r="I66" i="47"/>
  <c r="J65" i="47"/>
  <c r="A65" i="47" s="1"/>
  <c r="I65" i="47"/>
  <c r="J64" i="47"/>
  <c r="A64" i="47" s="1"/>
  <c r="I64" i="47"/>
  <c r="I63" i="47"/>
  <c r="J62" i="47"/>
  <c r="A62" i="47" s="1"/>
  <c r="I62" i="47"/>
  <c r="I61" i="47"/>
  <c r="I58" i="47"/>
  <c r="K58" i="47" s="1"/>
  <c r="A58" i="47"/>
  <c r="I57" i="47"/>
  <c r="K57" i="47" s="1"/>
  <c r="A57" i="47"/>
  <c r="I56" i="47"/>
  <c r="K56" i="47" s="1"/>
  <c r="A56" i="47"/>
  <c r="I55" i="47"/>
  <c r="K55" i="47" s="1"/>
  <c r="A55" i="47"/>
  <c r="I54" i="47"/>
  <c r="K54" i="47" s="1"/>
  <c r="A54" i="47"/>
  <c r="I53" i="47"/>
  <c r="K53" i="47" s="1"/>
  <c r="A53" i="47"/>
  <c r="I52" i="47"/>
  <c r="K52" i="47" s="1"/>
  <c r="A52" i="47"/>
  <c r="I51" i="47"/>
  <c r="I50" i="47"/>
  <c r="K50" i="47" s="1"/>
  <c r="A50" i="47"/>
  <c r="I49" i="47"/>
  <c r="K49" i="47" s="1"/>
  <c r="A49" i="47"/>
  <c r="I48" i="47"/>
  <c r="K48" i="47" s="1"/>
  <c r="A48" i="47"/>
  <c r="I47" i="47"/>
  <c r="I46" i="47"/>
  <c r="K46" i="47" s="1"/>
  <c r="A46" i="47"/>
  <c r="K43" i="47"/>
  <c r="I43" i="47"/>
  <c r="A43" i="47"/>
  <c r="I42" i="47"/>
  <c r="K42" i="47" s="1"/>
  <c r="A42" i="47"/>
  <c r="I41" i="47"/>
  <c r="K41" i="47" s="1"/>
  <c r="A41" i="47"/>
  <c r="I40" i="47"/>
  <c r="K40" i="47" s="1"/>
  <c r="A40" i="47"/>
  <c r="I39" i="47"/>
  <c r="K39" i="47" s="1"/>
  <c r="A39" i="47"/>
  <c r="I38" i="47"/>
  <c r="K38" i="47" s="1"/>
  <c r="A38" i="47"/>
  <c r="J37" i="47"/>
  <c r="A37" i="47" s="1"/>
  <c r="I37" i="47"/>
  <c r="J36" i="47"/>
  <c r="A36" i="47" s="1"/>
  <c r="I36" i="47"/>
  <c r="J35" i="47"/>
  <c r="A35" i="47" s="1"/>
  <c r="I35" i="47"/>
  <c r="I34" i="47"/>
  <c r="B34" i="47" s="1"/>
  <c r="I33" i="47"/>
  <c r="B33" i="47" s="1"/>
  <c r="I32" i="47"/>
  <c r="B32" i="47" s="1"/>
  <c r="I31" i="47"/>
  <c r="B31" i="47" s="1"/>
  <c r="I29" i="47"/>
  <c r="A29" i="47" s="1"/>
  <c r="I27" i="47"/>
  <c r="I28" i="47" s="1"/>
  <c r="I25" i="47"/>
  <c r="B25" i="47" s="1"/>
  <c r="I21" i="47"/>
  <c r="I22" i="47" s="1"/>
  <c r="I19" i="47"/>
  <c r="A19" i="47" s="1"/>
  <c r="B19" i="47"/>
  <c r="B12" i="47"/>
  <c r="D11" i="47"/>
  <c r="D10" i="47"/>
  <c r="D9" i="47"/>
  <c r="E8" i="47"/>
  <c r="E7" i="47"/>
  <c r="E6" i="47"/>
  <c r="D5" i="47"/>
  <c r="D4" i="47"/>
  <c r="D3" i="47"/>
  <c r="G1" i="47"/>
  <c r="M668" i="46"/>
  <c r="A668" i="46" s="1"/>
  <c r="M667" i="46"/>
  <c r="A667" i="46" s="1"/>
  <c r="M666" i="46"/>
  <c r="M665" i="46"/>
  <c r="B665" i="46" s="1"/>
  <c r="M664" i="46"/>
  <c r="A664" i="46" s="1"/>
  <c r="M663" i="46"/>
  <c r="A663" i="46" s="1"/>
  <c r="M662" i="46"/>
  <c r="M661" i="46"/>
  <c r="B661" i="46" s="1"/>
  <c r="M660" i="46"/>
  <c r="A660" i="46" s="1"/>
  <c r="M659" i="46"/>
  <c r="A659" i="46" s="1"/>
  <c r="M658" i="46"/>
  <c r="B656" i="46"/>
  <c r="B655" i="46"/>
  <c r="I594" i="46"/>
  <c r="I586" i="46"/>
  <c r="C586" i="46"/>
  <c r="I585" i="46"/>
  <c r="C585" i="46"/>
  <c r="I584" i="46"/>
  <c r="C584" i="46"/>
  <c r="I583" i="46"/>
  <c r="C583" i="46"/>
  <c r="I582" i="46"/>
  <c r="C582" i="46"/>
  <c r="I581" i="46"/>
  <c r="C581" i="46"/>
  <c r="I580" i="46"/>
  <c r="C580" i="46"/>
  <c r="I579" i="46"/>
  <c r="C579" i="46"/>
  <c r="I578" i="46"/>
  <c r="C578" i="46"/>
  <c r="I577" i="46"/>
  <c r="C577" i="46"/>
  <c r="I576" i="46"/>
  <c r="C576" i="46"/>
  <c r="I575" i="46"/>
  <c r="C575" i="46"/>
  <c r="I574" i="46"/>
  <c r="C574" i="46"/>
  <c r="I573" i="46"/>
  <c r="C573" i="46"/>
  <c r="I571" i="46"/>
  <c r="C571" i="46"/>
  <c r="I570" i="46"/>
  <c r="C570" i="46"/>
  <c r="I569" i="46"/>
  <c r="C569" i="46"/>
  <c r="I568" i="46"/>
  <c r="C568" i="46"/>
  <c r="I567" i="46"/>
  <c r="C567" i="46"/>
  <c r="I566" i="46"/>
  <c r="C566" i="46"/>
  <c r="I565" i="46"/>
  <c r="C565" i="46"/>
  <c r="I564" i="46"/>
  <c r="C564" i="46"/>
  <c r="I563" i="46"/>
  <c r="C563" i="46"/>
  <c r="I562" i="46"/>
  <c r="C562" i="46"/>
  <c r="I561" i="46"/>
  <c r="C561" i="46"/>
  <c r="I560" i="46"/>
  <c r="C560" i="46"/>
  <c r="I559" i="46"/>
  <c r="C559" i="46"/>
  <c r="I558" i="46"/>
  <c r="C558" i="46"/>
  <c r="I556" i="46"/>
  <c r="C556" i="46"/>
  <c r="I555" i="46"/>
  <c r="C555" i="46"/>
  <c r="I554" i="46"/>
  <c r="C554" i="46"/>
  <c r="I553" i="46"/>
  <c r="C553" i="46"/>
  <c r="I552" i="46"/>
  <c r="C552" i="46"/>
  <c r="I551" i="46"/>
  <c r="C551" i="46"/>
  <c r="I550" i="46"/>
  <c r="C550" i="46"/>
  <c r="I549" i="46"/>
  <c r="C549" i="46"/>
  <c r="I548" i="46"/>
  <c r="C548" i="46"/>
  <c r="I547" i="46"/>
  <c r="C547" i="46"/>
  <c r="I546" i="46"/>
  <c r="C546" i="46"/>
  <c r="I545" i="46"/>
  <c r="C545" i="46"/>
  <c r="I544" i="46"/>
  <c r="C544" i="46"/>
  <c r="I543" i="46"/>
  <c r="C543" i="46"/>
  <c r="I541" i="46"/>
  <c r="C541" i="46"/>
  <c r="I540" i="46"/>
  <c r="C540" i="46"/>
  <c r="I539" i="46"/>
  <c r="C539" i="46"/>
  <c r="I538" i="46"/>
  <c r="C538" i="46"/>
  <c r="I537" i="46"/>
  <c r="C537" i="46"/>
  <c r="I536" i="46"/>
  <c r="C536" i="46"/>
  <c r="I535" i="46"/>
  <c r="C535" i="46"/>
  <c r="I534" i="46"/>
  <c r="C534" i="46"/>
  <c r="I533" i="46"/>
  <c r="C533" i="46"/>
  <c r="I532" i="46"/>
  <c r="C532" i="46"/>
  <c r="I531" i="46"/>
  <c r="C531" i="46"/>
  <c r="I530" i="46"/>
  <c r="C530" i="46"/>
  <c r="I529" i="46"/>
  <c r="C529" i="46"/>
  <c r="I528" i="46"/>
  <c r="C528" i="46"/>
  <c r="I526" i="46"/>
  <c r="C526" i="46"/>
  <c r="I525" i="46"/>
  <c r="C525" i="46"/>
  <c r="I524" i="46"/>
  <c r="C524" i="46"/>
  <c r="I523" i="46"/>
  <c r="C523" i="46"/>
  <c r="I522" i="46"/>
  <c r="C522" i="46"/>
  <c r="I521" i="46"/>
  <c r="C521" i="46"/>
  <c r="I520" i="46"/>
  <c r="C520" i="46"/>
  <c r="I519" i="46"/>
  <c r="C519" i="46"/>
  <c r="I518" i="46"/>
  <c r="C518" i="46"/>
  <c r="I517" i="46"/>
  <c r="C517" i="46"/>
  <c r="I516" i="46"/>
  <c r="C516" i="46"/>
  <c r="I515" i="46"/>
  <c r="C515" i="46"/>
  <c r="I514" i="46"/>
  <c r="C514" i="46"/>
  <c r="I513" i="46"/>
  <c r="C513" i="46"/>
  <c r="I511" i="46"/>
  <c r="C511" i="46"/>
  <c r="I510" i="46"/>
  <c r="C510" i="46"/>
  <c r="I509" i="46"/>
  <c r="C509" i="46"/>
  <c r="I508" i="46"/>
  <c r="C508" i="46"/>
  <c r="I507" i="46"/>
  <c r="C507" i="46"/>
  <c r="I506" i="46"/>
  <c r="C506" i="46"/>
  <c r="I505" i="46"/>
  <c r="C505" i="46"/>
  <c r="I504" i="46"/>
  <c r="C504" i="46"/>
  <c r="I503" i="46"/>
  <c r="C503" i="46"/>
  <c r="I502" i="46"/>
  <c r="C502" i="46"/>
  <c r="I501" i="46"/>
  <c r="C501" i="46"/>
  <c r="I500" i="46"/>
  <c r="C500" i="46"/>
  <c r="I499" i="46"/>
  <c r="C499" i="46"/>
  <c r="I498" i="46"/>
  <c r="C498" i="46"/>
  <c r="I496" i="46"/>
  <c r="C496" i="46"/>
  <c r="I495" i="46"/>
  <c r="C495" i="46"/>
  <c r="I494" i="46"/>
  <c r="C494" i="46"/>
  <c r="I493" i="46"/>
  <c r="C493" i="46"/>
  <c r="I492" i="46"/>
  <c r="C492" i="46"/>
  <c r="I491" i="46"/>
  <c r="C491" i="46"/>
  <c r="I490" i="46"/>
  <c r="C490" i="46"/>
  <c r="I489" i="46"/>
  <c r="C489" i="46"/>
  <c r="I488" i="46"/>
  <c r="C488" i="46"/>
  <c r="I487" i="46"/>
  <c r="C487" i="46"/>
  <c r="I486" i="46"/>
  <c r="C486" i="46"/>
  <c r="I484" i="46"/>
  <c r="C484" i="46"/>
  <c r="I483" i="46"/>
  <c r="C483" i="46"/>
  <c r="I482" i="46"/>
  <c r="C482" i="46"/>
  <c r="I481" i="46"/>
  <c r="C481" i="46"/>
  <c r="I480" i="46"/>
  <c r="C480" i="46"/>
  <c r="I479" i="46"/>
  <c r="C479" i="46"/>
  <c r="I478" i="46"/>
  <c r="C478" i="46"/>
  <c r="I477" i="46"/>
  <c r="C477" i="46"/>
  <c r="I476" i="46"/>
  <c r="C476" i="46"/>
  <c r="I475" i="46"/>
  <c r="C475" i="46"/>
  <c r="I474" i="46"/>
  <c r="C474" i="46"/>
  <c r="I473" i="46"/>
  <c r="C473" i="46"/>
  <c r="I472" i="46"/>
  <c r="C472" i="46"/>
  <c r="I471" i="46"/>
  <c r="C471" i="46"/>
  <c r="I469" i="46"/>
  <c r="C469" i="46"/>
  <c r="I468" i="46"/>
  <c r="C468" i="46"/>
  <c r="I467" i="46"/>
  <c r="C467" i="46"/>
  <c r="I466" i="46"/>
  <c r="C466" i="46"/>
  <c r="I465" i="46"/>
  <c r="C465" i="46"/>
  <c r="I464" i="46"/>
  <c r="C464" i="46"/>
  <c r="I463" i="46"/>
  <c r="C463" i="46"/>
  <c r="I462" i="46"/>
  <c r="C462" i="46"/>
  <c r="I461" i="46"/>
  <c r="C461" i="46"/>
  <c r="I460" i="46"/>
  <c r="C460" i="46"/>
  <c r="I458" i="46"/>
  <c r="C458" i="46"/>
  <c r="I457" i="46"/>
  <c r="C457" i="46"/>
  <c r="I456" i="46"/>
  <c r="C456" i="46"/>
  <c r="I455" i="46"/>
  <c r="C455" i="46"/>
  <c r="I454" i="46"/>
  <c r="C454" i="46"/>
  <c r="I453" i="46"/>
  <c r="C453" i="46"/>
  <c r="I452" i="46"/>
  <c r="C452" i="46"/>
  <c r="I451" i="46"/>
  <c r="C451" i="46"/>
  <c r="I450" i="46"/>
  <c r="C450" i="46"/>
  <c r="I449" i="46"/>
  <c r="C449" i="46"/>
  <c r="I448" i="46"/>
  <c r="C448" i="46"/>
  <c r="I446" i="46"/>
  <c r="C446" i="46"/>
  <c r="I445" i="46"/>
  <c r="C445" i="46"/>
  <c r="I444" i="46"/>
  <c r="C444" i="46"/>
  <c r="I443" i="46"/>
  <c r="C443" i="46"/>
  <c r="I442" i="46"/>
  <c r="C442" i="46"/>
  <c r="I441" i="46"/>
  <c r="C441" i="46"/>
  <c r="I440" i="46"/>
  <c r="C440" i="46"/>
  <c r="I439" i="46"/>
  <c r="C439" i="46"/>
  <c r="I438" i="46"/>
  <c r="C438" i="46"/>
  <c r="I437" i="46"/>
  <c r="C437" i="46"/>
  <c r="I436" i="46"/>
  <c r="C436" i="46"/>
  <c r="I434" i="46"/>
  <c r="C434" i="46"/>
  <c r="I433" i="46"/>
  <c r="C433" i="46"/>
  <c r="I432" i="46"/>
  <c r="C432" i="46"/>
  <c r="I431" i="46"/>
  <c r="C431" i="46"/>
  <c r="I430" i="46"/>
  <c r="C430" i="46"/>
  <c r="I429" i="46"/>
  <c r="C429" i="46"/>
  <c r="I428" i="46"/>
  <c r="C428" i="46"/>
  <c r="I427" i="46"/>
  <c r="C427" i="46"/>
  <c r="I426" i="46"/>
  <c r="C426" i="46"/>
  <c r="I425" i="46"/>
  <c r="C425" i="46"/>
  <c r="I424" i="46"/>
  <c r="C424" i="46"/>
  <c r="I422" i="46"/>
  <c r="C422" i="46"/>
  <c r="I421" i="46"/>
  <c r="C421" i="46"/>
  <c r="I420" i="46"/>
  <c r="C420" i="46"/>
  <c r="I419" i="46"/>
  <c r="C419" i="46"/>
  <c r="I418" i="46"/>
  <c r="C418" i="46"/>
  <c r="I417" i="46"/>
  <c r="C417" i="46"/>
  <c r="I416" i="46"/>
  <c r="C416" i="46"/>
  <c r="I415" i="46"/>
  <c r="C415" i="46"/>
  <c r="I414" i="46"/>
  <c r="C414" i="46"/>
  <c r="I413" i="46"/>
  <c r="C413" i="46"/>
  <c r="I411" i="46"/>
  <c r="C411" i="46"/>
  <c r="I410" i="46"/>
  <c r="C410" i="46"/>
  <c r="I409" i="46"/>
  <c r="C409" i="46"/>
  <c r="I408" i="46"/>
  <c r="C408" i="46"/>
  <c r="I407" i="46"/>
  <c r="C407" i="46"/>
  <c r="I406" i="46"/>
  <c r="C406" i="46"/>
  <c r="I405" i="46"/>
  <c r="C405" i="46"/>
  <c r="I404" i="46"/>
  <c r="C404" i="46"/>
  <c r="I403" i="46"/>
  <c r="C403" i="46"/>
  <c r="I402" i="46"/>
  <c r="C402" i="46"/>
  <c r="I401" i="46"/>
  <c r="C401" i="46"/>
  <c r="I400" i="46"/>
  <c r="C400" i="46"/>
  <c r="I399" i="46"/>
  <c r="C399" i="46"/>
  <c r="I398" i="46"/>
  <c r="C398" i="46"/>
  <c r="I396" i="46"/>
  <c r="C396" i="46"/>
  <c r="I395" i="46"/>
  <c r="C395" i="46"/>
  <c r="I394" i="46"/>
  <c r="C394" i="46"/>
  <c r="I393" i="46"/>
  <c r="C393" i="46"/>
  <c r="I392" i="46"/>
  <c r="C392" i="46"/>
  <c r="I391" i="46"/>
  <c r="C391" i="46"/>
  <c r="I390" i="46"/>
  <c r="C390" i="46"/>
  <c r="I389" i="46"/>
  <c r="C389" i="46"/>
  <c r="I388" i="46"/>
  <c r="C388" i="46"/>
  <c r="I387" i="46"/>
  <c r="C387" i="46"/>
  <c r="I385" i="46"/>
  <c r="C385" i="46"/>
  <c r="I384" i="46"/>
  <c r="C384" i="46"/>
  <c r="I383" i="46"/>
  <c r="C383" i="46"/>
  <c r="I382" i="46"/>
  <c r="C382" i="46"/>
  <c r="I381" i="46"/>
  <c r="C381" i="46"/>
  <c r="I380" i="46"/>
  <c r="C380" i="46"/>
  <c r="I379" i="46"/>
  <c r="C379" i="46"/>
  <c r="I378" i="46"/>
  <c r="C378" i="46"/>
  <c r="I377" i="46"/>
  <c r="C377" i="46"/>
  <c r="I376" i="46"/>
  <c r="C376" i="46"/>
  <c r="I375" i="46"/>
  <c r="C375" i="46"/>
  <c r="I374" i="46"/>
  <c r="C374" i="46"/>
  <c r="I373" i="46"/>
  <c r="C373" i="46"/>
  <c r="I372" i="46"/>
  <c r="C372" i="46"/>
  <c r="I370" i="46"/>
  <c r="C370" i="46"/>
  <c r="I369" i="46"/>
  <c r="C369" i="46"/>
  <c r="I368" i="46"/>
  <c r="C368" i="46"/>
  <c r="I367" i="46"/>
  <c r="C367" i="46"/>
  <c r="I366" i="46"/>
  <c r="C366" i="46"/>
  <c r="I365" i="46"/>
  <c r="C365" i="46"/>
  <c r="I364" i="46"/>
  <c r="C364" i="46"/>
  <c r="I363" i="46"/>
  <c r="C363" i="46"/>
  <c r="I362" i="46"/>
  <c r="C362" i="46"/>
  <c r="I361" i="46"/>
  <c r="C361" i="46"/>
  <c r="I360" i="46"/>
  <c r="C360" i="46"/>
  <c r="I358" i="46"/>
  <c r="C358" i="46"/>
  <c r="I357" i="46"/>
  <c r="C357" i="46"/>
  <c r="I356" i="46"/>
  <c r="C356" i="46"/>
  <c r="I355" i="46"/>
  <c r="C355" i="46"/>
  <c r="I354" i="46"/>
  <c r="C354" i="46"/>
  <c r="I353" i="46"/>
  <c r="C353" i="46"/>
  <c r="I352" i="46"/>
  <c r="C352" i="46"/>
  <c r="I351" i="46"/>
  <c r="C351" i="46"/>
  <c r="I350" i="46"/>
  <c r="C350" i="46"/>
  <c r="I349" i="46"/>
  <c r="C349" i="46"/>
  <c r="I348" i="46"/>
  <c r="C348" i="46"/>
  <c r="I346" i="46"/>
  <c r="C346" i="46"/>
  <c r="I344" i="46"/>
  <c r="C344" i="46"/>
  <c r="I342" i="46"/>
  <c r="C342" i="46"/>
  <c r="I341" i="46"/>
  <c r="C341" i="46"/>
  <c r="B340" i="46"/>
  <c r="I340" i="46" s="1"/>
  <c r="I337" i="46"/>
  <c r="C337" i="46"/>
  <c r="B337" i="46"/>
  <c r="I336" i="46"/>
  <c r="C336" i="46"/>
  <c r="B336" i="46"/>
  <c r="I335" i="46"/>
  <c r="C335" i="46"/>
  <c r="B335" i="46"/>
  <c r="I334" i="46"/>
  <c r="C334" i="46"/>
  <c r="B334" i="46"/>
  <c r="I333" i="46"/>
  <c r="C333" i="46"/>
  <c r="B333" i="46"/>
  <c r="I332" i="46"/>
  <c r="B332" i="46"/>
  <c r="I331" i="46"/>
  <c r="B331" i="46"/>
  <c r="I330" i="46"/>
  <c r="B330" i="46"/>
  <c r="I329" i="46"/>
  <c r="B329" i="46"/>
  <c r="I328" i="46"/>
  <c r="B328" i="46"/>
  <c r="I327" i="46"/>
  <c r="B327" i="46"/>
  <c r="I326" i="46"/>
  <c r="B326" i="46"/>
  <c r="I325" i="46"/>
  <c r="B325" i="46"/>
  <c r="I324" i="46"/>
  <c r="C324" i="46"/>
  <c r="B324" i="46"/>
  <c r="I323" i="46"/>
  <c r="B323" i="46"/>
  <c r="I322" i="46"/>
  <c r="B322" i="46"/>
  <c r="I321" i="46"/>
  <c r="B321" i="46"/>
  <c r="I320" i="46"/>
  <c r="C320" i="46"/>
  <c r="B320" i="46"/>
  <c r="I319" i="46"/>
  <c r="B319" i="46"/>
  <c r="I318" i="46"/>
  <c r="B318" i="46"/>
  <c r="I317" i="46"/>
  <c r="B317" i="46"/>
  <c r="I316" i="46"/>
  <c r="B316" i="46"/>
  <c r="I315" i="46"/>
  <c r="C315" i="46"/>
  <c r="B315" i="46"/>
  <c r="I314" i="46"/>
  <c r="B314" i="46"/>
  <c r="I313" i="46"/>
  <c r="B313" i="46"/>
  <c r="I312" i="46"/>
  <c r="B312" i="46"/>
  <c r="I311" i="46"/>
  <c r="B311" i="46"/>
  <c r="I310" i="46"/>
  <c r="B310" i="46"/>
  <c r="I309" i="46"/>
  <c r="B309" i="46"/>
  <c r="I308" i="46"/>
  <c r="B308" i="46"/>
  <c r="J306" i="46"/>
  <c r="A306" i="46" s="1"/>
  <c r="J305" i="46"/>
  <c r="J304" i="46"/>
  <c r="A304" i="46" s="1"/>
  <c r="J303" i="46"/>
  <c r="J302" i="46"/>
  <c r="A302" i="46" s="1"/>
  <c r="J301" i="46"/>
  <c r="J300" i="46"/>
  <c r="J299" i="46"/>
  <c r="J298" i="46"/>
  <c r="J297" i="46"/>
  <c r="J296" i="46"/>
  <c r="J295" i="46"/>
  <c r="A295" i="46" s="1"/>
  <c r="J294" i="46"/>
  <c r="J293" i="46"/>
  <c r="J292" i="46"/>
  <c r="A292" i="46" s="1"/>
  <c r="J291" i="46"/>
  <c r="B291" i="46" s="1"/>
  <c r="J290" i="46"/>
  <c r="A290" i="46" s="1"/>
  <c r="J289" i="46"/>
  <c r="I285" i="46"/>
  <c r="I282" i="46"/>
  <c r="I281" i="46"/>
  <c r="I279" i="46"/>
  <c r="J275" i="46"/>
  <c r="J274" i="46"/>
  <c r="J273" i="46"/>
  <c r="J272" i="46"/>
  <c r="J271" i="46"/>
  <c r="J270" i="46"/>
  <c r="J269" i="46"/>
  <c r="J268" i="46"/>
  <c r="B268" i="46" s="1"/>
  <c r="J267" i="46"/>
  <c r="J266" i="46"/>
  <c r="J254" i="46"/>
  <c r="J253" i="46"/>
  <c r="J252" i="46"/>
  <c r="J251" i="46"/>
  <c r="B251" i="46" s="1"/>
  <c r="J250" i="46"/>
  <c r="B250" i="46" s="1"/>
  <c r="J249" i="46"/>
  <c r="J248" i="46"/>
  <c r="J247" i="46"/>
  <c r="J246" i="46"/>
  <c r="I242" i="46"/>
  <c r="I241" i="46"/>
  <c r="I240" i="46"/>
  <c r="I237" i="46"/>
  <c r="I236" i="46"/>
  <c r="I232" i="46"/>
  <c r="B232" i="46"/>
  <c r="J224" i="46"/>
  <c r="B224" i="46" s="1"/>
  <c r="J223" i="46"/>
  <c r="B223" i="46" s="1"/>
  <c r="J222" i="46"/>
  <c r="B222" i="46" s="1"/>
  <c r="J221" i="46"/>
  <c r="J220" i="46"/>
  <c r="J219" i="46"/>
  <c r="J218" i="46"/>
  <c r="J217" i="46"/>
  <c r="J216" i="46"/>
  <c r="J215" i="46"/>
  <c r="J214" i="46"/>
  <c r="J213" i="46"/>
  <c r="J212" i="46"/>
  <c r="B212" i="46" s="1"/>
  <c r="J211" i="46"/>
  <c r="J210" i="46"/>
  <c r="B210" i="46" s="1"/>
  <c r="J209" i="46"/>
  <c r="I205" i="46"/>
  <c r="I204" i="46"/>
  <c r="I203" i="46"/>
  <c r="I201" i="46"/>
  <c r="I200" i="46"/>
  <c r="I199" i="46"/>
  <c r="I198" i="46"/>
  <c r="I197" i="46"/>
  <c r="I196" i="46"/>
  <c r="I194" i="46"/>
  <c r="I193" i="46"/>
  <c r="I192" i="46"/>
  <c r="I191" i="46"/>
  <c r="I190" i="46"/>
  <c r="I189" i="46"/>
  <c r="I187" i="46"/>
  <c r="I186" i="46"/>
  <c r="I185" i="46"/>
  <c r="I184" i="46"/>
  <c r="I183" i="46"/>
  <c r="I182" i="46"/>
  <c r="B178" i="46"/>
  <c r="B177" i="46"/>
  <c r="B176" i="46"/>
  <c r="B175" i="46"/>
  <c r="I171" i="46"/>
  <c r="I170" i="46"/>
  <c r="I165" i="46"/>
  <c r="I166" i="46" s="1"/>
  <c r="I168" i="46" s="1"/>
  <c r="I160" i="46"/>
  <c r="I157" i="46"/>
  <c r="I156" i="46"/>
  <c r="K156" i="46" s="1"/>
  <c r="A156" i="46"/>
  <c r="I155" i="46"/>
  <c r="I154" i="46"/>
  <c r="I153" i="46"/>
  <c r="K153" i="46" s="1"/>
  <c r="A153" i="46"/>
  <c r="J149" i="46"/>
  <c r="A149" i="46" s="1"/>
  <c r="I149" i="46"/>
  <c r="J148" i="46"/>
  <c r="A148" i="46" s="1"/>
  <c r="I148" i="46"/>
  <c r="K145" i="46"/>
  <c r="I145" i="46"/>
  <c r="A145" i="46"/>
  <c r="I144" i="46"/>
  <c r="K144" i="46" s="1"/>
  <c r="A144" i="46"/>
  <c r="I143" i="46"/>
  <c r="I142" i="46"/>
  <c r="K142" i="46" s="1"/>
  <c r="A142" i="46"/>
  <c r="I141" i="46"/>
  <c r="I140" i="46"/>
  <c r="K140" i="46" s="1"/>
  <c r="A140" i="46"/>
  <c r="I139" i="46"/>
  <c r="I138" i="46"/>
  <c r="I137" i="46"/>
  <c r="K127" i="46"/>
  <c r="A127" i="46"/>
  <c r="K126" i="46"/>
  <c r="A126" i="46"/>
  <c r="K125" i="46"/>
  <c r="A125" i="46"/>
  <c r="K124" i="46"/>
  <c r="A124" i="46"/>
  <c r="K123" i="46"/>
  <c r="A123" i="46"/>
  <c r="K122" i="46"/>
  <c r="A122" i="46"/>
  <c r="K121" i="46"/>
  <c r="A121" i="46"/>
  <c r="K120" i="46"/>
  <c r="A120" i="46"/>
  <c r="I119" i="46"/>
  <c r="K119" i="46" s="1"/>
  <c r="A119" i="46"/>
  <c r="I118" i="46"/>
  <c r="I117" i="46"/>
  <c r="I116" i="46"/>
  <c r="I115" i="46"/>
  <c r="I114" i="46"/>
  <c r="K107" i="46"/>
  <c r="A107" i="46"/>
  <c r="K106" i="46"/>
  <c r="A106" i="46"/>
  <c r="K105" i="46"/>
  <c r="A105" i="46"/>
  <c r="K104" i="46"/>
  <c r="A104" i="46"/>
  <c r="K103" i="46"/>
  <c r="A103" i="46"/>
  <c r="K102" i="46"/>
  <c r="A102" i="46"/>
  <c r="K101" i="46"/>
  <c r="A101" i="46"/>
  <c r="K100" i="46"/>
  <c r="A100" i="46"/>
  <c r="K99" i="46"/>
  <c r="A99" i="46"/>
  <c r="K98" i="46"/>
  <c r="A98" i="46"/>
  <c r="K97" i="46"/>
  <c r="A97" i="46"/>
  <c r="I95" i="46"/>
  <c r="I94" i="46"/>
  <c r="K94" i="46" s="1"/>
  <c r="A94" i="46"/>
  <c r="K84" i="46"/>
  <c r="A84" i="46"/>
  <c r="J83" i="46"/>
  <c r="A83" i="46" s="1"/>
  <c r="J82" i="46"/>
  <c r="J81" i="46"/>
  <c r="K81" i="46" s="1"/>
  <c r="K80" i="46"/>
  <c r="A80" i="46"/>
  <c r="I72" i="46"/>
  <c r="I71" i="46"/>
  <c r="J70" i="46"/>
  <c r="A70" i="46" s="1"/>
  <c r="I70" i="46"/>
  <c r="J69" i="46"/>
  <c r="I69" i="46"/>
  <c r="A69" i="46"/>
  <c r="J68" i="46"/>
  <c r="I68" i="46"/>
  <c r="J67" i="46"/>
  <c r="I67" i="46"/>
  <c r="I66" i="46"/>
  <c r="J65" i="46"/>
  <c r="K65" i="46" s="1"/>
  <c r="I65" i="46"/>
  <c r="A65" i="46"/>
  <c r="J64" i="46"/>
  <c r="I64" i="46"/>
  <c r="I63" i="46"/>
  <c r="J62" i="46"/>
  <c r="A62" i="46" s="1"/>
  <c r="I62" i="46"/>
  <c r="I61" i="46"/>
  <c r="I58" i="46"/>
  <c r="K58" i="46" s="1"/>
  <c r="A58" i="46"/>
  <c r="I57" i="46"/>
  <c r="K57" i="46" s="1"/>
  <c r="A57" i="46"/>
  <c r="I56" i="46"/>
  <c r="K56" i="46" s="1"/>
  <c r="A56" i="46"/>
  <c r="I55" i="46"/>
  <c r="K55" i="46" s="1"/>
  <c r="A55" i="46"/>
  <c r="I54" i="46"/>
  <c r="K54" i="46" s="1"/>
  <c r="A54" i="46"/>
  <c r="I53" i="46"/>
  <c r="K53" i="46" s="1"/>
  <c r="A53" i="46"/>
  <c r="I52" i="46"/>
  <c r="K52" i="46" s="1"/>
  <c r="A52" i="46"/>
  <c r="I51" i="46"/>
  <c r="I50" i="46"/>
  <c r="K50" i="46" s="1"/>
  <c r="A50" i="46"/>
  <c r="I49" i="46"/>
  <c r="K49" i="46" s="1"/>
  <c r="A49" i="46"/>
  <c r="I48" i="46"/>
  <c r="K48" i="46" s="1"/>
  <c r="A48" i="46"/>
  <c r="I47" i="46"/>
  <c r="I46" i="46"/>
  <c r="K46" i="46" s="1"/>
  <c r="A46" i="46"/>
  <c r="I43" i="46"/>
  <c r="K43" i="46" s="1"/>
  <c r="A43" i="46"/>
  <c r="I42" i="46"/>
  <c r="K42" i="46" s="1"/>
  <c r="A42" i="46"/>
  <c r="I41" i="46"/>
  <c r="K41" i="46" s="1"/>
  <c r="A41" i="46"/>
  <c r="I40" i="46"/>
  <c r="K40" i="46" s="1"/>
  <c r="A40" i="46"/>
  <c r="I39" i="46"/>
  <c r="K39" i="46" s="1"/>
  <c r="A39" i="46"/>
  <c r="I38" i="46"/>
  <c r="K38" i="46" s="1"/>
  <c r="A38" i="46"/>
  <c r="J37" i="46"/>
  <c r="A37" i="46" s="1"/>
  <c r="I37" i="46"/>
  <c r="J36" i="46"/>
  <c r="A36" i="46" s="1"/>
  <c r="I36" i="46"/>
  <c r="J35" i="46"/>
  <c r="A35" i="46" s="1"/>
  <c r="I35" i="46"/>
  <c r="I34" i="46"/>
  <c r="B34" i="46" s="1"/>
  <c r="I33" i="46"/>
  <c r="B33" i="46" s="1"/>
  <c r="I32" i="46"/>
  <c r="B32" i="46" s="1"/>
  <c r="I31" i="46"/>
  <c r="B31" i="46" s="1"/>
  <c r="I29" i="46"/>
  <c r="B29" i="46" s="1"/>
  <c r="I27" i="46"/>
  <c r="I25" i="46"/>
  <c r="B25" i="46" s="1"/>
  <c r="I21" i="46"/>
  <c r="A21" i="46" s="1"/>
  <c r="I19" i="46"/>
  <c r="A19" i="46" s="1"/>
  <c r="B19" i="46"/>
  <c r="B12" i="46"/>
  <c r="D11" i="46"/>
  <c r="D10" i="46"/>
  <c r="D9" i="46"/>
  <c r="E8" i="46"/>
  <c r="E7" i="46"/>
  <c r="E6" i="46"/>
  <c r="D5" i="46"/>
  <c r="D4" i="46"/>
  <c r="D3" i="46"/>
  <c r="G1" i="46"/>
  <c r="M668" i="45"/>
  <c r="A668" i="45" s="1"/>
  <c r="M667" i="45"/>
  <c r="A667" i="45" s="1"/>
  <c r="M666" i="45"/>
  <c r="M665" i="45"/>
  <c r="M664" i="45"/>
  <c r="A664" i="45" s="1"/>
  <c r="M663" i="45"/>
  <c r="M662" i="45"/>
  <c r="B662" i="45" s="1"/>
  <c r="M661" i="45"/>
  <c r="A661" i="45" s="1"/>
  <c r="M660" i="45"/>
  <c r="A660" i="45" s="1"/>
  <c r="M659" i="45"/>
  <c r="M658" i="45"/>
  <c r="A658" i="45" s="1"/>
  <c r="B656" i="45"/>
  <c r="B655" i="45"/>
  <c r="I594" i="45"/>
  <c r="I586" i="45"/>
  <c r="C586" i="45"/>
  <c r="I585" i="45"/>
  <c r="C585" i="45"/>
  <c r="I584" i="45"/>
  <c r="C584" i="45"/>
  <c r="I583" i="45"/>
  <c r="C583" i="45"/>
  <c r="I582" i="45"/>
  <c r="C582" i="45"/>
  <c r="I581" i="45"/>
  <c r="C581" i="45"/>
  <c r="I580" i="45"/>
  <c r="C580" i="45"/>
  <c r="I579" i="45"/>
  <c r="C579" i="45"/>
  <c r="I578" i="45"/>
  <c r="C578" i="45"/>
  <c r="I577" i="45"/>
  <c r="C577" i="45"/>
  <c r="I576" i="45"/>
  <c r="C576" i="45"/>
  <c r="I575" i="45"/>
  <c r="C575" i="45"/>
  <c r="I574" i="45"/>
  <c r="C574" i="45"/>
  <c r="I573" i="45"/>
  <c r="C573" i="45"/>
  <c r="I571" i="45"/>
  <c r="C571" i="45"/>
  <c r="I570" i="45"/>
  <c r="C570" i="45"/>
  <c r="I569" i="45"/>
  <c r="C569" i="45"/>
  <c r="I568" i="45"/>
  <c r="C568" i="45"/>
  <c r="I567" i="45"/>
  <c r="C567" i="45"/>
  <c r="I566" i="45"/>
  <c r="C566" i="45"/>
  <c r="I565" i="45"/>
  <c r="C565" i="45"/>
  <c r="I564" i="45"/>
  <c r="C564" i="45"/>
  <c r="I563" i="45"/>
  <c r="C563" i="45"/>
  <c r="I562" i="45"/>
  <c r="C562" i="45"/>
  <c r="I561" i="45"/>
  <c r="C561" i="45"/>
  <c r="I560" i="45"/>
  <c r="C560" i="45"/>
  <c r="I559" i="45"/>
  <c r="C559" i="45"/>
  <c r="I558" i="45"/>
  <c r="C558" i="45"/>
  <c r="I556" i="45"/>
  <c r="C556" i="45"/>
  <c r="I555" i="45"/>
  <c r="C555" i="45"/>
  <c r="I554" i="45"/>
  <c r="C554" i="45"/>
  <c r="I553" i="45"/>
  <c r="C553" i="45"/>
  <c r="I552" i="45"/>
  <c r="C552" i="45"/>
  <c r="I551" i="45"/>
  <c r="C551" i="45"/>
  <c r="I550" i="45"/>
  <c r="C550" i="45"/>
  <c r="I549" i="45"/>
  <c r="C549" i="45"/>
  <c r="I548" i="45"/>
  <c r="C548" i="45"/>
  <c r="I547" i="45"/>
  <c r="C547" i="45"/>
  <c r="I546" i="45"/>
  <c r="C546" i="45"/>
  <c r="I545" i="45"/>
  <c r="C545" i="45"/>
  <c r="I544" i="45"/>
  <c r="C544" i="45"/>
  <c r="I543" i="45"/>
  <c r="C543" i="45"/>
  <c r="I541" i="45"/>
  <c r="C541" i="45"/>
  <c r="I540" i="45"/>
  <c r="C540" i="45"/>
  <c r="I539" i="45"/>
  <c r="C539" i="45"/>
  <c r="I538" i="45"/>
  <c r="C538" i="45"/>
  <c r="I537" i="45"/>
  <c r="C537" i="45"/>
  <c r="I536" i="45"/>
  <c r="C536" i="45"/>
  <c r="I535" i="45"/>
  <c r="C535" i="45"/>
  <c r="I534" i="45"/>
  <c r="C534" i="45"/>
  <c r="I533" i="45"/>
  <c r="C533" i="45"/>
  <c r="I532" i="45"/>
  <c r="C532" i="45"/>
  <c r="I531" i="45"/>
  <c r="C531" i="45"/>
  <c r="I530" i="45"/>
  <c r="C530" i="45"/>
  <c r="I529" i="45"/>
  <c r="C529" i="45"/>
  <c r="I528" i="45"/>
  <c r="C528" i="45"/>
  <c r="I526" i="45"/>
  <c r="C526" i="45"/>
  <c r="I525" i="45"/>
  <c r="C525" i="45"/>
  <c r="I524" i="45"/>
  <c r="C524" i="45"/>
  <c r="I523" i="45"/>
  <c r="C523" i="45"/>
  <c r="I522" i="45"/>
  <c r="C522" i="45"/>
  <c r="I521" i="45"/>
  <c r="C521" i="45"/>
  <c r="I520" i="45"/>
  <c r="C520" i="45"/>
  <c r="I519" i="45"/>
  <c r="C519" i="45"/>
  <c r="I518" i="45"/>
  <c r="C518" i="45"/>
  <c r="I517" i="45"/>
  <c r="C517" i="45"/>
  <c r="I516" i="45"/>
  <c r="C516" i="45"/>
  <c r="I515" i="45"/>
  <c r="C515" i="45"/>
  <c r="I514" i="45"/>
  <c r="C514" i="45"/>
  <c r="I513" i="45"/>
  <c r="C513" i="45"/>
  <c r="I511" i="45"/>
  <c r="C511" i="45"/>
  <c r="I510" i="45"/>
  <c r="C510" i="45"/>
  <c r="I509" i="45"/>
  <c r="C509" i="45"/>
  <c r="I508" i="45"/>
  <c r="C508" i="45"/>
  <c r="I507" i="45"/>
  <c r="C507" i="45"/>
  <c r="I506" i="45"/>
  <c r="C506" i="45"/>
  <c r="I505" i="45"/>
  <c r="C505" i="45"/>
  <c r="I504" i="45"/>
  <c r="C504" i="45"/>
  <c r="I503" i="45"/>
  <c r="C503" i="45"/>
  <c r="I502" i="45"/>
  <c r="C502" i="45"/>
  <c r="I501" i="45"/>
  <c r="C501" i="45"/>
  <c r="I500" i="45"/>
  <c r="C500" i="45"/>
  <c r="I499" i="45"/>
  <c r="C499" i="45"/>
  <c r="I498" i="45"/>
  <c r="C498" i="45"/>
  <c r="I496" i="45"/>
  <c r="C496" i="45"/>
  <c r="I495" i="45"/>
  <c r="C495" i="45"/>
  <c r="I494" i="45"/>
  <c r="C494" i="45"/>
  <c r="I493" i="45"/>
  <c r="C493" i="45"/>
  <c r="I492" i="45"/>
  <c r="C492" i="45"/>
  <c r="I491" i="45"/>
  <c r="C491" i="45"/>
  <c r="I490" i="45"/>
  <c r="C490" i="45"/>
  <c r="I489" i="45"/>
  <c r="C489" i="45"/>
  <c r="I488" i="45"/>
  <c r="C488" i="45"/>
  <c r="I487" i="45"/>
  <c r="C487" i="45"/>
  <c r="I486" i="45"/>
  <c r="C486" i="45"/>
  <c r="I484" i="45"/>
  <c r="C484" i="45"/>
  <c r="I483" i="45"/>
  <c r="C483" i="45"/>
  <c r="I482" i="45"/>
  <c r="C482" i="45"/>
  <c r="I481" i="45"/>
  <c r="C481" i="45"/>
  <c r="I480" i="45"/>
  <c r="C480" i="45"/>
  <c r="I479" i="45"/>
  <c r="C479" i="45"/>
  <c r="I478" i="45"/>
  <c r="C478" i="45"/>
  <c r="I477" i="45"/>
  <c r="C477" i="45"/>
  <c r="I476" i="45"/>
  <c r="C476" i="45"/>
  <c r="I475" i="45"/>
  <c r="C475" i="45"/>
  <c r="I474" i="45"/>
  <c r="C474" i="45"/>
  <c r="I473" i="45"/>
  <c r="C473" i="45"/>
  <c r="I472" i="45"/>
  <c r="C472" i="45"/>
  <c r="I471" i="45"/>
  <c r="C471" i="45"/>
  <c r="I469" i="45"/>
  <c r="C469" i="45"/>
  <c r="I468" i="45"/>
  <c r="C468" i="45"/>
  <c r="I467" i="45"/>
  <c r="C467" i="45"/>
  <c r="I466" i="45"/>
  <c r="C466" i="45"/>
  <c r="I465" i="45"/>
  <c r="C465" i="45"/>
  <c r="I464" i="45"/>
  <c r="C464" i="45"/>
  <c r="I463" i="45"/>
  <c r="C463" i="45"/>
  <c r="I462" i="45"/>
  <c r="C462" i="45"/>
  <c r="I461" i="45"/>
  <c r="C461" i="45"/>
  <c r="I460" i="45"/>
  <c r="C460" i="45"/>
  <c r="I458" i="45"/>
  <c r="C458" i="45"/>
  <c r="I457" i="45"/>
  <c r="C457" i="45"/>
  <c r="I456" i="45"/>
  <c r="C456" i="45"/>
  <c r="I455" i="45"/>
  <c r="C455" i="45"/>
  <c r="I454" i="45"/>
  <c r="C454" i="45"/>
  <c r="I453" i="45"/>
  <c r="C453" i="45"/>
  <c r="I452" i="45"/>
  <c r="C452" i="45"/>
  <c r="I451" i="45"/>
  <c r="C451" i="45"/>
  <c r="I450" i="45"/>
  <c r="C450" i="45"/>
  <c r="I449" i="45"/>
  <c r="C449" i="45"/>
  <c r="I448" i="45"/>
  <c r="C448" i="45"/>
  <c r="I446" i="45"/>
  <c r="C446" i="45"/>
  <c r="I445" i="45"/>
  <c r="C445" i="45"/>
  <c r="I444" i="45"/>
  <c r="C444" i="45"/>
  <c r="I443" i="45"/>
  <c r="C443" i="45"/>
  <c r="I442" i="45"/>
  <c r="C442" i="45"/>
  <c r="I441" i="45"/>
  <c r="C441" i="45"/>
  <c r="I440" i="45"/>
  <c r="C440" i="45"/>
  <c r="I439" i="45"/>
  <c r="C439" i="45"/>
  <c r="I438" i="45"/>
  <c r="C438" i="45"/>
  <c r="I437" i="45"/>
  <c r="C437" i="45"/>
  <c r="I436" i="45"/>
  <c r="C436" i="45"/>
  <c r="I434" i="45"/>
  <c r="C434" i="45"/>
  <c r="I433" i="45"/>
  <c r="C433" i="45"/>
  <c r="I432" i="45"/>
  <c r="C432" i="45"/>
  <c r="I431" i="45"/>
  <c r="C431" i="45"/>
  <c r="I430" i="45"/>
  <c r="C430" i="45"/>
  <c r="I429" i="45"/>
  <c r="C429" i="45"/>
  <c r="I428" i="45"/>
  <c r="C428" i="45"/>
  <c r="I427" i="45"/>
  <c r="C427" i="45"/>
  <c r="I426" i="45"/>
  <c r="C426" i="45"/>
  <c r="I425" i="45"/>
  <c r="C425" i="45"/>
  <c r="I424" i="45"/>
  <c r="C424" i="45"/>
  <c r="I422" i="45"/>
  <c r="C422" i="45"/>
  <c r="I421" i="45"/>
  <c r="C421" i="45"/>
  <c r="I420" i="45"/>
  <c r="C420" i="45"/>
  <c r="I419" i="45"/>
  <c r="C419" i="45"/>
  <c r="I418" i="45"/>
  <c r="C418" i="45"/>
  <c r="I417" i="45"/>
  <c r="C417" i="45"/>
  <c r="I416" i="45"/>
  <c r="C416" i="45"/>
  <c r="I415" i="45"/>
  <c r="C415" i="45"/>
  <c r="I414" i="45"/>
  <c r="C414" i="45"/>
  <c r="I413" i="45"/>
  <c r="C413" i="45"/>
  <c r="I411" i="45"/>
  <c r="C411" i="45"/>
  <c r="I410" i="45"/>
  <c r="C410" i="45"/>
  <c r="I409" i="45"/>
  <c r="C409" i="45"/>
  <c r="I408" i="45"/>
  <c r="C408" i="45"/>
  <c r="I407" i="45"/>
  <c r="C407" i="45"/>
  <c r="I406" i="45"/>
  <c r="C406" i="45"/>
  <c r="I405" i="45"/>
  <c r="C405" i="45"/>
  <c r="I404" i="45"/>
  <c r="C404" i="45"/>
  <c r="I403" i="45"/>
  <c r="C403" i="45"/>
  <c r="I402" i="45"/>
  <c r="C402" i="45"/>
  <c r="I401" i="45"/>
  <c r="C401" i="45"/>
  <c r="I400" i="45"/>
  <c r="C400" i="45"/>
  <c r="I399" i="45"/>
  <c r="C399" i="45"/>
  <c r="I398" i="45"/>
  <c r="C398" i="45"/>
  <c r="I396" i="45"/>
  <c r="C396" i="45"/>
  <c r="I395" i="45"/>
  <c r="C395" i="45"/>
  <c r="I394" i="45"/>
  <c r="C394" i="45"/>
  <c r="I393" i="45"/>
  <c r="C393" i="45"/>
  <c r="I392" i="45"/>
  <c r="C392" i="45"/>
  <c r="I391" i="45"/>
  <c r="C391" i="45"/>
  <c r="I390" i="45"/>
  <c r="C390" i="45"/>
  <c r="I389" i="45"/>
  <c r="C389" i="45"/>
  <c r="I388" i="45"/>
  <c r="C388" i="45"/>
  <c r="I387" i="45"/>
  <c r="C387" i="45"/>
  <c r="I385" i="45"/>
  <c r="C385" i="45"/>
  <c r="I384" i="45"/>
  <c r="C384" i="45"/>
  <c r="I383" i="45"/>
  <c r="C383" i="45"/>
  <c r="I382" i="45"/>
  <c r="C382" i="45"/>
  <c r="I381" i="45"/>
  <c r="C381" i="45"/>
  <c r="I380" i="45"/>
  <c r="C380" i="45"/>
  <c r="I379" i="45"/>
  <c r="C379" i="45"/>
  <c r="I378" i="45"/>
  <c r="C378" i="45"/>
  <c r="I377" i="45"/>
  <c r="C377" i="45"/>
  <c r="I376" i="45"/>
  <c r="C376" i="45"/>
  <c r="I375" i="45"/>
  <c r="C375" i="45"/>
  <c r="I374" i="45"/>
  <c r="C374" i="45"/>
  <c r="I373" i="45"/>
  <c r="C373" i="45"/>
  <c r="I372" i="45"/>
  <c r="C372" i="45"/>
  <c r="I370" i="45"/>
  <c r="C370" i="45"/>
  <c r="I369" i="45"/>
  <c r="C369" i="45"/>
  <c r="I368" i="45"/>
  <c r="C368" i="45"/>
  <c r="I367" i="45"/>
  <c r="C367" i="45"/>
  <c r="I366" i="45"/>
  <c r="C366" i="45"/>
  <c r="I365" i="45"/>
  <c r="C365" i="45"/>
  <c r="I364" i="45"/>
  <c r="C364" i="45"/>
  <c r="I363" i="45"/>
  <c r="C363" i="45"/>
  <c r="I362" i="45"/>
  <c r="C362" i="45"/>
  <c r="I361" i="45"/>
  <c r="C361" i="45"/>
  <c r="I360" i="45"/>
  <c r="C360" i="45"/>
  <c r="I358" i="45"/>
  <c r="C358" i="45"/>
  <c r="I357" i="45"/>
  <c r="C357" i="45"/>
  <c r="I356" i="45"/>
  <c r="C356" i="45"/>
  <c r="I355" i="45"/>
  <c r="C355" i="45"/>
  <c r="I354" i="45"/>
  <c r="C354" i="45"/>
  <c r="I353" i="45"/>
  <c r="C353" i="45"/>
  <c r="I352" i="45"/>
  <c r="C352" i="45"/>
  <c r="I351" i="45"/>
  <c r="C351" i="45"/>
  <c r="I350" i="45"/>
  <c r="C350" i="45"/>
  <c r="I349" i="45"/>
  <c r="C349" i="45"/>
  <c r="I348" i="45"/>
  <c r="C348" i="45"/>
  <c r="I346" i="45"/>
  <c r="C346" i="45"/>
  <c r="I344" i="45"/>
  <c r="C344" i="45"/>
  <c r="I342" i="45"/>
  <c r="C342" i="45"/>
  <c r="I341" i="45"/>
  <c r="C341" i="45"/>
  <c r="B340" i="45"/>
  <c r="I340" i="45" s="1"/>
  <c r="I337" i="45"/>
  <c r="C337" i="45"/>
  <c r="B337" i="45"/>
  <c r="I336" i="45"/>
  <c r="C336" i="45"/>
  <c r="B336" i="45"/>
  <c r="I335" i="45"/>
  <c r="C335" i="45"/>
  <c r="B335" i="45"/>
  <c r="I334" i="45"/>
  <c r="C334" i="45"/>
  <c r="B334" i="45"/>
  <c r="I333" i="45"/>
  <c r="C333" i="45"/>
  <c r="B333" i="45"/>
  <c r="I332" i="45"/>
  <c r="B332" i="45"/>
  <c r="I331" i="45"/>
  <c r="B331" i="45"/>
  <c r="I330" i="45"/>
  <c r="B330" i="45"/>
  <c r="I329" i="45"/>
  <c r="B329" i="45"/>
  <c r="I328" i="45"/>
  <c r="B328" i="45"/>
  <c r="I327" i="45"/>
  <c r="B327" i="45"/>
  <c r="I326" i="45"/>
  <c r="B326" i="45"/>
  <c r="I325" i="45"/>
  <c r="B325" i="45"/>
  <c r="I324" i="45"/>
  <c r="C324" i="45"/>
  <c r="B324" i="45"/>
  <c r="I323" i="45"/>
  <c r="B323" i="45"/>
  <c r="I322" i="45"/>
  <c r="B322" i="45"/>
  <c r="I321" i="45"/>
  <c r="B321" i="45"/>
  <c r="I320" i="45"/>
  <c r="C320" i="45"/>
  <c r="B320" i="45"/>
  <c r="I319" i="45"/>
  <c r="B319" i="45"/>
  <c r="I318" i="45"/>
  <c r="B318" i="45"/>
  <c r="I317" i="45"/>
  <c r="B317" i="45"/>
  <c r="I316" i="45"/>
  <c r="B316" i="45"/>
  <c r="I315" i="45"/>
  <c r="C315" i="45"/>
  <c r="B315" i="45"/>
  <c r="I314" i="45"/>
  <c r="B314" i="45"/>
  <c r="I313" i="45"/>
  <c r="B313" i="45"/>
  <c r="I312" i="45"/>
  <c r="B312" i="45"/>
  <c r="I311" i="45"/>
  <c r="B311" i="45"/>
  <c r="I310" i="45"/>
  <c r="B310" i="45"/>
  <c r="I309" i="45"/>
  <c r="B309" i="45"/>
  <c r="I308" i="45"/>
  <c r="B308" i="45"/>
  <c r="J306" i="45"/>
  <c r="B306" i="45" s="1"/>
  <c r="J305" i="45"/>
  <c r="J304" i="45"/>
  <c r="J303" i="45"/>
  <c r="J302" i="45"/>
  <c r="A302" i="45" s="1"/>
  <c r="J301" i="45"/>
  <c r="B301" i="45" s="1"/>
  <c r="J300" i="45"/>
  <c r="B300" i="45" s="1"/>
  <c r="J299" i="45"/>
  <c r="B299" i="45" s="1"/>
  <c r="J298" i="45"/>
  <c r="B298" i="45" s="1"/>
  <c r="J297" i="45"/>
  <c r="B297" i="45" s="1"/>
  <c r="J296" i="45"/>
  <c r="J295" i="45"/>
  <c r="A295" i="45" s="1"/>
  <c r="J294" i="45"/>
  <c r="A294" i="45" s="1"/>
  <c r="J293" i="45"/>
  <c r="J292" i="45"/>
  <c r="J291" i="45"/>
  <c r="A291" i="45" s="1"/>
  <c r="J290" i="45"/>
  <c r="B290" i="45" s="1"/>
  <c r="J289" i="45"/>
  <c r="J337" i="45" s="1"/>
  <c r="A337" i="45" s="1"/>
  <c r="I285" i="45"/>
  <c r="I282" i="45"/>
  <c r="I281" i="45"/>
  <c r="I279" i="45"/>
  <c r="J275" i="45"/>
  <c r="J274" i="45"/>
  <c r="J273" i="45"/>
  <c r="J272" i="45"/>
  <c r="J271" i="45"/>
  <c r="J270" i="45"/>
  <c r="J269" i="45"/>
  <c r="J268" i="45"/>
  <c r="B268" i="45" s="1"/>
  <c r="J267" i="45"/>
  <c r="J266" i="45"/>
  <c r="J254" i="45"/>
  <c r="J253" i="45"/>
  <c r="J252" i="45"/>
  <c r="J251" i="45"/>
  <c r="B251" i="45" s="1"/>
  <c r="J250" i="45"/>
  <c r="B250" i="45" s="1"/>
  <c r="J249" i="45"/>
  <c r="J248" i="45"/>
  <c r="J247" i="45"/>
  <c r="J246" i="45"/>
  <c r="I242" i="45"/>
  <c r="I241" i="45"/>
  <c r="I240" i="45"/>
  <c r="I237" i="45"/>
  <c r="I236" i="45"/>
  <c r="I232" i="45"/>
  <c r="B232" i="45"/>
  <c r="J224" i="45"/>
  <c r="B224" i="45" s="1"/>
  <c r="J223" i="45"/>
  <c r="B223" i="45" s="1"/>
  <c r="J222" i="45"/>
  <c r="B222" i="45" s="1"/>
  <c r="J221" i="45"/>
  <c r="J220" i="45"/>
  <c r="J219" i="45"/>
  <c r="J218" i="45"/>
  <c r="J217" i="45"/>
  <c r="J216" i="45"/>
  <c r="J215" i="45"/>
  <c r="J214" i="45"/>
  <c r="J213" i="45"/>
  <c r="J212" i="45"/>
  <c r="B212" i="45" s="1"/>
  <c r="J211" i="45"/>
  <c r="J210" i="45"/>
  <c r="B210" i="45" s="1"/>
  <c r="J209" i="45"/>
  <c r="I205" i="45"/>
  <c r="I204" i="45"/>
  <c r="I203" i="45"/>
  <c r="I201" i="45"/>
  <c r="I200" i="45"/>
  <c r="I199" i="45"/>
  <c r="I198" i="45"/>
  <c r="I197" i="45"/>
  <c r="I196" i="45"/>
  <c r="I194" i="45"/>
  <c r="I193" i="45"/>
  <c r="I192" i="45"/>
  <c r="I191" i="45"/>
  <c r="I190" i="45"/>
  <c r="I189" i="45"/>
  <c r="I187" i="45"/>
  <c r="I186" i="45"/>
  <c r="I185" i="45"/>
  <c r="I184" i="45"/>
  <c r="I183" i="45"/>
  <c r="I182" i="45"/>
  <c r="B178" i="45"/>
  <c r="B177" i="45"/>
  <c r="B176" i="45"/>
  <c r="B175" i="45"/>
  <c r="I171" i="45"/>
  <c r="I170" i="45"/>
  <c r="I165" i="45"/>
  <c r="I166" i="45" s="1"/>
  <c r="I168" i="45" s="1"/>
  <c r="I160" i="45"/>
  <c r="I157" i="45"/>
  <c r="I156" i="45"/>
  <c r="K156" i="45" s="1"/>
  <c r="A156" i="45"/>
  <c r="I155" i="45"/>
  <c r="I154" i="45"/>
  <c r="I153" i="45"/>
  <c r="K153" i="45" s="1"/>
  <c r="A153" i="45"/>
  <c r="J149" i="45"/>
  <c r="A149" i="45" s="1"/>
  <c r="I149" i="45"/>
  <c r="J148" i="45"/>
  <c r="A148" i="45" s="1"/>
  <c r="I148" i="45"/>
  <c r="I145" i="45"/>
  <c r="K145" i="45" s="1"/>
  <c r="A145" i="45"/>
  <c r="I144" i="45"/>
  <c r="K144" i="45" s="1"/>
  <c r="A144" i="45"/>
  <c r="I143" i="45"/>
  <c r="I142" i="45"/>
  <c r="K142" i="45" s="1"/>
  <c r="A142" i="45"/>
  <c r="I141" i="45"/>
  <c r="K140" i="45"/>
  <c r="I140" i="45"/>
  <c r="A140" i="45"/>
  <c r="I139" i="45"/>
  <c r="I138" i="45"/>
  <c r="I137" i="45"/>
  <c r="K127" i="45"/>
  <c r="A127" i="45"/>
  <c r="K126" i="45"/>
  <c r="A126" i="45"/>
  <c r="K125" i="45"/>
  <c r="A125" i="45"/>
  <c r="K124" i="45"/>
  <c r="A124" i="45"/>
  <c r="K123" i="45"/>
  <c r="A123" i="45"/>
  <c r="K122" i="45"/>
  <c r="A122" i="45"/>
  <c r="K121" i="45"/>
  <c r="A121" i="45"/>
  <c r="K120" i="45"/>
  <c r="A120" i="45"/>
  <c r="I119" i="45"/>
  <c r="K119" i="45" s="1"/>
  <c r="A119" i="45"/>
  <c r="I118" i="45"/>
  <c r="I117" i="45"/>
  <c r="I116" i="45"/>
  <c r="I115" i="45"/>
  <c r="I114" i="45"/>
  <c r="K107" i="45"/>
  <c r="A107" i="45"/>
  <c r="K106" i="45"/>
  <c r="A106" i="45"/>
  <c r="K105" i="45"/>
  <c r="A105" i="45"/>
  <c r="K104" i="45"/>
  <c r="A104" i="45"/>
  <c r="K103" i="45"/>
  <c r="A103" i="45"/>
  <c r="K102" i="45"/>
  <c r="A102" i="45"/>
  <c r="K101" i="45"/>
  <c r="A101" i="45"/>
  <c r="K100" i="45"/>
  <c r="A100" i="45"/>
  <c r="K99" i="45"/>
  <c r="A99" i="45"/>
  <c r="K98" i="45"/>
  <c r="A98" i="45"/>
  <c r="K97" i="45"/>
  <c r="A97" i="45"/>
  <c r="I95" i="45"/>
  <c r="I94" i="45"/>
  <c r="K94" i="45" s="1"/>
  <c r="A94" i="45"/>
  <c r="K84" i="45"/>
  <c r="A84" i="45"/>
  <c r="J83" i="45"/>
  <c r="J82" i="45"/>
  <c r="J81" i="45"/>
  <c r="A81" i="45" s="1"/>
  <c r="K80" i="45"/>
  <c r="A80" i="45"/>
  <c r="I72" i="45"/>
  <c r="I71" i="45"/>
  <c r="J70" i="45"/>
  <c r="A70" i="45" s="1"/>
  <c r="I70" i="45"/>
  <c r="J69" i="45"/>
  <c r="A69" i="45" s="1"/>
  <c r="I69" i="45"/>
  <c r="K69" i="45" s="1"/>
  <c r="J68" i="45"/>
  <c r="A68" i="45" s="1"/>
  <c r="I68" i="45"/>
  <c r="J67" i="45"/>
  <c r="A67" i="45" s="1"/>
  <c r="I67" i="45"/>
  <c r="K67" i="45" s="1"/>
  <c r="I66" i="45"/>
  <c r="J65" i="45"/>
  <c r="A65" i="45" s="1"/>
  <c r="I65" i="45"/>
  <c r="J64" i="45"/>
  <c r="A64" i="45" s="1"/>
  <c r="I64" i="45"/>
  <c r="I63" i="45"/>
  <c r="J62" i="45"/>
  <c r="A62" i="45" s="1"/>
  <c r="I62" i="45"/>
  <c r="I61" i="45"/>
  <c r="K58" i="45"/>
  <c r="I58" i="45"/>
  <c r="A58" i="45"/>
  <c r="I57" i="45"/>
  <c r="K57" i="45" s="1"/>
  <c r="A57" i="45"/>
  <c r="I56" i="45"/>
  <c r="K56" i="45" s="1"/>
  <c r="A56" i="45"/>
  <c r="I55" i="45"/>
  <c r="K55" i="45" s="1"/>
  <c r="A55" i="45"/>
  <c r="I54" i="45"/>
  <c r="K54" i="45" s="1"/>
  <c r="A54" i="45"/>
  <c r="I53" i="45"/>
  <c r="K53" i="45" s="1"/>
  <c r="A53" i="45"/>
  <c r="I52" i="45"/>
  <c r="K52" i="45" s="1"/>
  <c r="A52" i="45"/>
  <c r="I51" i="45"/>
  <c r="I50" i="45"/>
  <c r="K50" i="45" s="1"/>
  <c r="A50" i="45"/>
  <c r="I49" i="45"/>
  <c r="K49" i="45" s="1"/>
  <c r="A49" i="45"/>
  <c r="I48" i="45"/>
  <c r="K48" i="45" s="1"/>
  <c r="A48" i="45"/>
  <c r="I47" i="45"/>
  <c r="I46" i="45"/>
  <c r="K46" i="45" s="1"/>
  <c r="A46" i="45"/>
  <c r="I43" i="45"/>
  <c r="K43" i="45" s="1"/>
  <c r="A43" i="45"/>
  <c r="I42" i="45"/>
  <c r="K42" i="45" s="1"/>
  <c r="A42" i="45"/>
  <c r="I41" i="45"/>
  <c r="K41" i="45" s="1"/>
  <c r="A41" i="45"/>
  <c r="I40" i="45"/>
  <c r="K40" i="45" s="1"/>
  <c r="A40" i="45"/>
  <c r="I39" i="45"/>
  <c r="K39" i="45" s="1"/>
  <c r="A39" i="45"/>
  <c r="I38" i="45"/>
  <c r="K38" i="45" s="1"/>
  <c r="A38" i="45"/>
  <c r="J37" i="45"/>
  <c r="A37" i="45" s="1"/>
  <c r="I37" i="45"/>
  <c r="J36" i="45"/>
  <c r="A36" i="45" s="1"/>
  <c r="I36" i="45"/>
  <c r="J35" i="45"/>
  <c r="A35" i="45" s="1"/>
  <c r="I35" i="45"/>
  <c r="I34" i="45"/>
  <c r="B34" i="45" s="1"/>
  <c r="I33" i="45"/>
  <c r="B33" i="45" s="1"/>
  <c r="I32" i="45"/>
  <c r="B32" i="45" s="1"/>
  <c r="I31" i="45"/>
  <c r="B31" i="45" s="1"/>
  <c r="I29" i="45"/>
  <c r="B29" i="45" s="1"/>
  <c r="I27" i="45"/>
  <c r="I25" i="45"/>
  <c r="I21" i="45"/>
  <c r="I19" i="45"/>
  <c r="A19" i="45" s="1"/>
  <c r="B19" i="45"/>
  <c r="B12" i="45"/>
  <c r="D11" i="45"/>
  <c r="D10" i="45"/>
  <c r="D9" i="45"/>
  <c r="E8" i="45"/>
  <c r="E7" i="45"/>
  <c r="E6" i="45"/>
  <c r="D5" i="45"/>
  <c r="D4" i="45"/>
  <c r="D3" i="45"/>
  <c r="G1" i="45"/>
  <c r="M668" i="44"/>
  <c r="A668" i="44" s="1"/>
  <c r="M667" i="44"/>
  <c r="A667" i="44" s="1"/>
  <c r="M666" i="44"/>
  <c r="M665" i="44"/>
  <c r="M664" i="44"/>
  <c r="A664" i="44" s="1"/>
  <c r="M663" i="44"/>
  <c r="M662" i="44"/>
  <c r="B662" i="44" s="1"/>
  <c r="M661" i="44"/>
  <c r="M660" i="44"/>
  <c r="A660" i="44" s="1"/>
  <c r="M659" i="44"/>
  <c r="M658" i="44"/>
  <c r="A658" i="44" s="1"/>
  <c r="B656" i="44"/>
  <c r="B655" i="44"/>
  <c r="I594" i="44"/>
  <c r="I586" i="44"/>
  <c r="C586" i="44"/>
  <c r="I585" i="44"/>
  <c r="C585" i="44"/>
  <c r="I584" i="44"/>
  <c r="C584" i="44"/>
  <c r="I583" i="44"/>
  <c r="C583" i="44"/>
  <c r="I582" i="44"/>
  <c r="C582" i="44"/>
  <c r="I581" i="44"/>
  <c r="C581" i="44"/>
  <c r="I580" i="44"/>
  <c r="C580" i="44"/>
  <c r="I579" i="44"/>
  <c r="C579" i="44"/>
  <c r="I578" i="44"/>
  <c r="C578" i="44"/>
  <c r="I577" i="44"/>
  <c r="C577" i="44"/>
  <c r="I576" i="44"/>
  <c r="C576" i="44"/>
  <c r="I575" i="44"/>
  <c r="C575" i="44"/>
  <c r="I574" i="44"/>
  <c r="C574" i="44"/>
  <c r="I573" i="44"/>
  <c r="C573" i="44"/>
  <c r="I571" i="44"/>
  <c r="C571" i="44"/>
  <c r="I570" i="44"/>
  <c r="C570" i="44"/>
  <c r="I569" i="44"/>
  <c r="C569" i="44"/>
  <c r="I568" i="44"/>
  <c r="C568" i="44"/>
  <c r="I567" i="44"/>
  <c r="C567" i="44"/>
  <c r="I566" i="44"/>
  <c r="C566" i="44"/>
  <c r="I565" i="44"/>
  <c r="C565" i="44"/>
  <c r="I564" i="44"/>
  <c r="C564" i="44"/>
  <c r="I563" i="44"/>
  <c r="C563" i="44"/>
  <c r="I562" i="44"/>
  <c r="C562" i="44"/>
  <c r="I561" i="44"/>
  <c r="C561" i="44"/>
  <c r="I560" i="44"/>
  <c r="C560" i="44"/>
  <c r="I559" i="44"/>
  <c r="C559" i="44"/>
  <c r="I558" i="44"/>
  <c r="C558" i="44"/>
  <c r="I556" i="44"/>
  <c r="C556" i="44"/>
  <c r="I555" i="44"/>
  <c r="C555" i="44"/>
  <c r="I554" i="44"/>
  <c r="C554" i="44"/>
  <c r="I553" i="44"/>
  <c r="C553" i="44"/>
  <c r="I552" i="44"/>
  <c r="C552" i="44"/>
  <c r="I551" i="44"/>
  <c r="C551" i="44"/>
  <c r="I550" i="44"/>
  <c r="C550" i="44"/>
  <c r="I549" i="44"/>
  <c r="C549" i="44"/>
  <c r="I548" i="44"/>
  <c r="C548" i="44"/>
  <c r="I547" i="44"/>
  <c r="C547" i="44"/>
  <c r="I546" i="44"/>
  <c r="C546" i="44"/>
  <c r="I545" i="44"/>
  <c r="C545" i="44"/>
  <c r="I544" i="44"/>
  <c r="C544" i="44"/>
  <c r="I543" i="44"/>
  <c r="C543" i="44"/>
  <c r="I541" i="44"/>
  <c r="C541" i="44"/>
  <c r="I540" i="44"/>
  <c r="C540" i="44"/>
  <c r="I539" i="44"/>
  <c r="C539" i="44"/>
  <c r="I538" i="44"/>
  <c r="C538" i="44"/>
  <c r="I537" i="44"/>
  <c r="C537" i="44"/>
  <c r="I536" i="44"/>
  <c r="C536" i="44"/>
  <c r="I535" i="44"/>
  <c r="C535" i="44"/>
  <c r="I534" i="44"/>
  <c r="C534" i="44"/>
  <c r="I533" i="44"/>
  <c r="C533" i="44"/>
  <c r="I532" i="44"/>
  <c r="C532" i="44"/>
  <c r="I531" i="44"/>
  <c r="C531" i="44"/>
  <c r="I530" i="44"/>
  <c r="C530" i="44"/>
  <c r="I529" i="44"/>
  <c r="C529" i="44"/>
  <c r="I528" i="44"/>
  <c r="C528" i="44"/>
  <c r="I526" i="44"/>
  <c r="C526" i="44"/>
  <c r="I525" i="44"/>
  <c r="C525" i="44"/>
  <c r="I524" i="44"/>
  <c r="C524" i="44"/>
  <c r="I523" i="44"/>
  <c r="C523" i="44"/>
  <c r="I522" i="44"/>
  <c r="C522" i="44"/>
  <c r="I521" i="44"/>
  <c r="C521" i="44"/>
  <c r="I520" i="44"/>
  <c r="C520" i="44"/>
  <c r="I519" i="44"/>
  <c r="C519" i="44"/>
  <c r="I518" i="44"/>
  <c r="C518" i="44"/>
  <c r="I517" i="44"/>
  <c r="C517" i="44"/>
  <c r="I516" i="44"/>
  <c r="C516" i="44"/>
  <c r="I515" i="44"/>
  <c r="C515" i="44"/>
  <c r="I514" i="44"/>
  <c r="C514" i="44"/>
  <c r="I513" i="44"/>
  <c r="C513" i="44"/>
  <c r="I511" i="44"/>
  <c r="C511" i="44"/>
  <c r="I510" i="44"/>
  <c r="C510" i="44"/>
  <c r="I509" i="44"/>
  <c r="C509" i="44"/>
  <c r="I508" i="44"/>
  <c r="C508" i="44"/>
  <c r="I507" i="44"/>
  <c r="C507" i="44"/>
  <c r="I506" i="44"/>
  <c r="C506" i="44"/>
  <c r="I505" i="44"/>
  <c r="C505" i="44"/>
  <c r="I504" i="44"/>
  <c r="C504" i="44"/>
  <c r="I503" i="44"/>
  <c r="C503" i="44"/>
  <c r="I502" i="44"/>
  <c r="C502" i="44"/>
  <c r="I501" i="44"/>
  <c r="C501" i="44"/>
  <c r="I500" i="44"/>
  <c r="C500" i="44"/>
  <c r="I499" i="44"/>
  <c r="C499" i="44"/>
  <c r="I498" i="44"/>
  <c r="C498" i="44"/>
  <c r="I496" i="44"/>
  <c r="C496" i="44"/>
  <c r="I495" i="44"/>
  <c r="C495" i="44"/>
  <c r="I494" i="44"/>
  <c r="C494" i="44"/>
  <c r="I493" i="44"/>
  <c r="C493" i="44"/>
  <c r="I492" i="44"/>
  <c r="C492" i="44"/>
  <c r="I491" i="44"/>
  <c r="C491" i="44"/>
  <c r="I490" i="44"/>
  <c r="C490" i="44"/>
  <c r="I489" i="44"/>
  <c r="C489" i="44"/>
  <c r="I488" i="44"/>
  <c r="C488" i="44"/>
  <c r="I487" i="44"/>
  <c r="C487" i="44"/>
  <c r="I486" i="44"/>
  <c r="C486" i="44"/>
  <c r="I484" i="44"/>
  <c r="C484" i="44"/>
  <c r="I483" i="44"/>
  <c r="C483" i="44"/>
  <c r="I482" i="44"/>
  <c r="C482" i="44"/>
  <c r="I481" i="44"/>
  <c r="C481" i="44"/>
  <c r="I480" i="44"/>
  <c r="C480" i="44"/>
  <c r="I479" i="44"/>
  <c r="C479" i="44"/>
  <c r="I478" i="44"/>
  <c r="C478" i="44"/>
  <c r="I477" i="44"/>
  <c r="C477" i="44"/>
  <c r="I476" i="44"/>
  <c r="C476" i="44"/>
  <c r="I475" i="44"/>
  <c r="C475" i="44"/>
  <c r="I474" i="44"/>
  <c r="C474" i="44"/>
  <c r="I473" i="44"/>
  <c r="C473" i="44"/>
  <c r="I472" i="44"/>
  <c r="C472" i="44"/>
  <c r="I471" i="44"/>
  <c r="C471" i="44"/>
  <c r="I469" i="44"/>
  <c r="C469" i="44"/>
  <c r="I468" i="44"/>
  <c r="C468" i="44"/>
  <c r="I467" i="44"/>
  <c r="C467" i="44"/>
  <c r="I466" i="44"/>
  <c r="C466" i="44"/>
  <c r="I465" i="44"/>
  <c r="C465" i="44"/>
  <c r="I464" i="44"/>
  <c r="C464" i="44"/>
  <c r="I463" i="44"/>
  <c r="C463" i="44"/>
  <c r="I462" i="44"/>
  <c r="C462" i="44"/>
  <c r="I461" i="44"/>
  <c r="C461" i="44"/>
  <c r="I460" i="44"/>
  <c r="C460" i="44"/>
  <c r="I458" i="44"/>
  <c r="C458" i="44"/>
  <c r="I457" i="44"/>
  <c r="C457" i="44"/>
  <c r="I456" i="44"/>
  <c r="C456" i="44"/>
  <c r="I455" i="44"/>
  <c r="C455" i="44"/>
  <c r="I454" i="44"/>
  <c r="C454" i="44"/>
  <c r="I453" i="44"/>
  <c r="C453" i="44"/>
  <c r="I452" i="44"/>
  <c r="C452" i="44"/>
  <c r="I451" i="44"/>
  <c r="C451" i="44"/>
  <c r="I450" i="44"/>
  <c r="C450" i="44"/>
  <c r="I449" i="44"/>
  <c r="C449" i="44"/>
  <c r="I448" i="44"/>
  <c r="C448" i="44"/>
  <c r="I446" i="44"/>
  <c r="C446" i="44"/>
  <c r="I445" i="44"/>
  <c r="C445" i="44"/>
  <c r="I444" i="44"/>
  <c r="C444" i="44"/>
  <c r="I443" i="44"/>
  <c r="C443" i="44"/>
  <c r="I442" i="44"/>
  <c r="C442" i="44"/>
  <c r="I441" i="44"/>
  <c r="C441" i="44"/>
  <c r="I440" i="44"/>
  <c r="C440" i="44"/>
  <c r="I439" i="44"/>
  <c r="C439" i="44"/>
  <c r="I438" i="44"/>
  <c r="C438" i="44"/>
  <c r="I437" i="44"/>
  <c r="C437" i="44"/>
  <c r="I436" i="44"/>
  <c r="C436" i="44"/>
  <c r="I434" i="44"/>
  <c r="C434" i="44"/>
  <c r="I433" i="44"/>
  <c r="C433" i="44"/>
  <c r="I432" i="44"/>
  <c r="C432" i="44"/>
  <c r="I431" i="44"/>
  <c r="C431" i="44"/>
  <c r="I430" i="44"/>
  <c r="C430" i="44"/>
  <c r="I429" i="44"/>
  <c r="C429" i="44"/>
  <c r="I428" i="44"/>
  <c r="C428" i="44"/>
  <c r="I427" i="44"/>
  <c r="C427" i="44"/>
  <c r="I426" i="44"/>
  <c r="C426" i="44"/>
  <c r="I425" i="44"/>
  <c r="C425" i="44"/>
  <c r="I424" i="44"/>
  <c r="C424" i="44"/>
  <c r="I422" i="44"/>
  <c r="C422" i="44"/>
  <c r="I421" i="44"/>
  <c r="C421" i="44"/>
  <c r="I420" i="44"/>
  <c r="C420" i="44"/>
  <c r="I419" i="44"/>
  <c r="C419" i="44"/>
  <c r="I418" i="44"/>
  <c r="C418" i="44"/>
  <c r="I417" i="44"/>
  <c r="C417" i="44"/>
  <c r="I416" i="44"/>
  <c r="C416" i="44"/>
  <c r="I415" i="44"/>
  <c r="C415" i="44"/>
  <c r="I414" i="44"/>
  <c r="C414" i="44"/>
  <c r="I413" i="44"/>
  <c r="C413" i="44"/>
  <c r="I411" i="44"/>
  <c r="C411" i="44"/>
  <c r="I410" i="44"/>
  <c r="C410" i="44"/>
  <c r="I409" i="44"/>
  <c r="C409" i="44"/>
  <c r="I408" i="44"/>
  <c r="C408" i="44"/>
  <c r="I407" i="44"/>
  <c r="C407" i="44"/>
  <c r="I406" i="44"/>
  <c r="C406" i="44"/>
  <c r="I405" i="44"/>
  <c r="C405" i="44"/>
  <c r="I404" i="44"/>
  <c r="C404" i="44"/>
  <c r="I403" i="44"/>
  <c r="C403" i="44"/>
  <c r="I402" i="44"/>
  <c r="C402" i="44"/>
  <c r="I401" i="44"/>
  <c r="C401" i="44"/>
  <c r="I400" i="44"/>
  <c r="C400" i="44"/>
  <c r="I399" i="44"/>
  <c r="C399" i="44"/>
  <c r="I398" i="44"/>
  <c r="C398" i="44"/>
  <c r="I396" i="44"/>
  <c r="C396" i="44"/>
  <c r="I395" i="44"/>
  <c r="C395" i="44"/>
  <c r="I394" i="44"/>
  <c r="C394" i="44"/>
  <c r="I393" i="44"/>
  <c r="C393" i="44"/>
  <c r="I392" i="44"/>
  <c r="C392" i="44"/>
  <c r="I391" i="44"/>
  <c r="C391" i="44"/>
  <c r="I390" i="44"/>
  <c r="C390" i="44"/>
  <c r="I389" i="44"/>
  <c r="C389" i="44"/>
  <c r="I388" i="44"/>
  <c r="C388" i="44"/>
  <c r="I387" i="44"/>
  <c r="C387" i="44"/>
  <c r="I385" i="44"/>
  <c r="C385" i="44"/>
  <c r="I384" i="44"/>
  <c r="C384" i="44"/>
  <c r="I383" i="44"/>
  <c r="C383" i="44"/>
  <c r="I382" i="44"/>
  <c r="C382" i="44"/>
  <c r="I381" i="44"/>
  <c r="C381" i="44"/>
  <c r="I380" i="44"/>
  <c r="C380" i="44"/>
  <c r="I379" i="44"/>
  <c r="C379" i="44"/>
  <c r="I378" i="44"/>
  <c r="C378" i="44"/>
  <c r="I377" i="44"/>
  <c r="C377" i="44"/>
  <c r="I376" i="44"/>
  <c r="C376" i="44"/>
  <c r="I375" i="44"/>
  <c r="C375" i="44"/>
  <c r="I374" i="44"/>
  <c r="C374" i="44"/>
  <c r="I373" i="44"/>
  <c r="C373" i="44"/>
  <c r="I372" i="44"/>
  <c r="C372" i="44"/>
  <c r="I370" i="44"/>
  <c r="C370" i="44"/>
  <c r="I369" i="44"/>
  <c r="C369" i="44"/>
  <c r="I368" i="44"/>
  <c r="C368" i="44"/>
  <c r="I367" i="44"/>
  <c r="C367" i="44"/>
  <c r="I366" i="44"/>
  <c r="C366" i="44"/>
  <c r="I365" i="44"/>
  <c r="C365" i="44"/>
  <c r="I364" i="44"/>
  <c r="C364" i="44"/>
  <c r="I363" i="44"/>
  <c r="C363" i="44"/>
  <c r="I362" i="44"/>
  <c r="C362" i="44"/>
  <c r="I361" i="44"/>
  <c r="C361" i="44"/>
  <c r="I360" i="44"/>
  <c r="C360" i="44"/>
  <c r="I358" i="44"/>
  <c r="C358" i="44"/>
  <c r="I357" i="44"/>
  <c r="C357" i="44"/>
  <c r="I356" i="44"/>
  <c r="C356" i="44"/>
  <c r="I355" i="44"/>
  <c r="C355" i="44"/>
  <c r="I354" i="44"/>
  <c r="C354" i="44"/>
  <c r="I353" i="44"/>
  <c r="C353" i="44"/>
  <c r="I352" i="44"/>
  <c r="C352" i="44"/>
  <c r="I351" i="44"/>
  <c r="C351" i="44"/>
  <c r="I350" i="44"/>
  <c r="C350" i="44"/>
  <c r="I349" i="44"/>
  <c r="C349" i="44"/>
  <c r="I348" i="44"/>
  <c r="C348" i="44"/>
  <c r="I346" i="44"/>
  <c r="C346" i="44"/>
  <c r="I344" i="44"/>
  <c r="C344" i="44"/>
  <c r="I342" i="44"/>
  <c r="C342" i="44"/>
  <c r="I341" i="44"/>
  <c r="C341" i="44"/>
  <c r="B340" i="44"/>
  <c r="I340" i="44" s="1"/>
  <c r="I337" i="44"/>
  <c r="C337" i="44"/>
  <c r="B337" i="44"/>
  <c r="I336" i="44"/>
  <c r="C336" i="44"/>
  <c r="B336" i="44"/>
  <c r="I335" i="44"/>
  <c r="C335" i="44"/>
  <c r="B335" i="44"/>
  <c r="I334" i="44"/>
  <c r="C334" i="44"/>
  <c r="B334" i="44"/>
  <c r="I333" i="44"/>
  <c r="C333" i="44"/>
  <c r="B333" i="44"/>
  <c r="I332" i="44"/>
  <c r="B332" i="44"/>
  <c r="I331" i="44"/>
  <c r="B331" i="44"/>
  <c r="I330" i="44"/>
  <c r="B330" i="44"/>
  <c r="I329" i="44"/>
  <c r="B329" i="44"/>
  <c r="I328" i="44"/>
  <c r="B328" i="44"/>
  <c r="I327" i="44"/>
  <c r="B327" i="44"/>
  <c r="I326" i="44"/>
  <c r="B326" i="44"/>
  <c r="I325" i="44"/>
  <c r="B325" i="44"/>
  <c r="I324" i="44"/>
  <c r="C324" i="44"/>
  <c r="B324" i="44"/>
  <c r="I323" i="44"/>
  <c r="B323" i="44"/>
  <c r="I322" i="44"/>
  <c r="B322" i="44"/>
  <c r="I321" i="44"/>
  <c r="B321" i="44"/>
  <c r="I320" i="44"/>
  <c r="C320" i="44"/>
  <c r="B320" i="44"/>
  <c r="I319" i="44"/>
  <c r="B319" i="44"/>
  <c r="I318" i="44"/>
  <c r="B318" i="44"/>
  <c r="I317" i="44"/>
  <c r="B317" i="44"/>
  <c r="I316" i="44"/>
  <c r="B316" i="44"/>
  <c r="I315" i="44"/>
  <c r="C315" i="44"/>
  <c r="B315" i="44"/>
  <c r="I314" i="44"/>
  <c r="B314" i="44"/>
  <c r="I313" i="44"/>
  <c r="B313" i="44"/>
  <c r="I312" i="44"/>
  <c r="B312" i="44"/>
  <c r="I311" i="44"/>
  <c r="B311" i="44"/>
  <c r="I310" i="44"/>
  <c r="B310" i="44"/>
  <c r="I309" i="44"/>
  <c r="B309" i="44"/>
  <c r="I308" i="44"/>
  <c r="B308" i="44"/>
  <c r="J306" i="44"/>
  <c r="A306" i="44" s="1"/>
  <c r="J305" i="44"/>
  <c r="A305" i="44" s="1"/>
  <c r="J304" i="44"/>
  <c r="B304" i="44" s="1"/>
  <c r="J303" i="44"/>
  <c r="B303" i="44" s="1"/>
  <c r="J302" i="44"/>
  <c r="A302" i="44" s="1"/>
  <c r="J301" i="44"/>
  <c r="A301" i="44" s="1"/>
  <c r="J300" i="44"/>
  <c r="J299" i="44"/>
  <c r="B299" i="44" s="1"/>
  <c r="J298" i="44"/>
  <c r="J297" i="44"/>
  <c r="J296" i="44"/>
  <c r="J295" i="44"/>
  <c r="A295" i="44" s="1"/>
  <c r="J294" i="44"/>
  <c r="J293" i="44"/>
  <c r="A293" i="44" s="1"/>
  <c r="J292" i="44"/>
  <c r="J291" i="44"/>
  <c r="B291" i="44" s="1"/>
  <c r="J290" i="44"/>
  <c r="J289" i="44"/>
  <c r="I285" i="44"/>
  <c r="I282" i="44"/>
  <c r="I281" i="44"/>
  <c r="I279" i="44"/>
  <c r="J275" i="44"/>
  <c r="J274" i="44"/>
  <c r="J273" i="44"/>
  <c r="J272" i="44"/>
  <c r="J271" i="44"/>
  <c r="J270" i="44"/>
  <c r="J269" i="44"/>
  <c r="J268" i="44"/>
  <c r="B268" i="44" s="1"/>
  <c r="J267" i="44"/>
  <c r="J266" i="44"/>
  <c r="J254" i="44"/>
  <c r="J253" i="44"/>
  <c r="J252" i="44"/>
  <c r="J251" i="44"/>
  <c r="B251" i="44" s="1"/>
  <c r="J250" i="44"/>
  <c r="B250" i="44" s="1"/>
  <c r="J249" i="44"/>
  <c r="J248" i="44"/>
  <c r="J247" i="44"/>
  <c r="J246" i="44"/>
  <c r="I242" i="44"/>
  <c r="I241" i="44"/>
  <c r="I240" i="44"/>
  <c r="I237" i="44"/>
  <c r="I236" i="44"/>
  <c r="I232" i="44"/>
  <c r="B232" i="44"/>
  <c r="J224" i="44"/>
  <c r="B224" i="44" s="1"/>
  <c r="J223" i="44"/>
  <c r="B223" i="44" s="1"/>
  <c r="J222" i="44"/>
  <c r="B222" i="44" s="1"/>
  <c r="J221" i="44"/>
  <c r="J220" i="44"/>
  <c r="J219" i="44"/>
  <c r="J218" i="44"/>
  <c r="J217" i="44"/>
  <c r="J216" i="44"/>
  <c r="J215" i="44"/>
  <c r="J214" i="44"/>
  <c r="J213" i="44"/>
  <c r="J212" i="44"/>
  <c r="B212" i="44" s="1"/>
  <c r="J211" i="44"/>
  <c r="J210" i="44"/>
  <c r="B210" i="44" s="1"/>
  <c r="J209" i="44"/>
  <c r="I205" i="44"/>
  <c r="I204" i="44"/>
  <c r="I203" i="44"/>
  <c r="I201" i="44"/>
  <c r="I200" i="44"/>
  <c r="I199" i="44"/>
  <c r="I198" i="44"/>
  <c r="I197" i="44"/>
  <c r="I196" i="44"/>
  <c r="I194" i="44"/>
  <c r="I193" i="44"/>
  <c r="I192" i="44"/>
  <c r="I191" i="44"/>
  <c r="I190" i="44"/>
  <c r="I189" i="44"/>
  <c r="I187" i="44"/>
  <c r="I186" i="44"/>
  <c r="I185" i="44"/>
  <c r="I184" i="44"/>
  <c r="I183" i="44"/>
  <c r="I182" i="44"/>
  <c r="B178" i="44"/>
  <c r="B177" i="44"/>
  <c r="B176" i="44"/>
  <c r="B175" i="44"/>
  <c r="I171" i="44"/>
  <c r="I170" i="44"/>
  <c r="I165" i="44"/>
  <c r="I160" i="44"/>
  <c r="I157" i="44"/>
  <c r="I156" i="44"/>
  <c r="K156" i="44" s="1"/>
  <c r="A156" i="44"/>
  <c r="I155" i="44"/>
  <c r="I154" i="44"/>
  <c r="I153" i="44"/>
  <c r="K153" i="44" s="1"/>
  <c r="A153" i="44"/>
  <c r="J149" i="44"/>
  <c r="A149" i="44" s="1"/>
  <c r="I149" i="44"/>
  <c r="J148" i="44"/>
  <c r="I148" i="44"/>
  <c r="I145" i="44"/>
  <c r="K145" i="44" s="1"/>
  <c r="A145" i="44"/>
  <c r="I144" i="44"/>
  <c r="K144" i="44" s="1"/>
  <c r="A144" i="44"/>
  <c r="I143" i="44"/>
  <c r="I142" i="44"/>
  <c r="K142" i="44" s="1"/>
  <c r="A142" i="44"/>
  <c r="I141" i="44"/>
  <c r="I140" i="44"/>
  <c r="K140" i="44" s="1"/>
  <c r="A140" i="44"/>
  <c r="I139" i="44"/>
  <c r="I138" i="44"/>
  <c r="I137" i="44"/>
  <c r="K127" i="44"/>
  <c r="A127" i="44"/>
  <c r="K126" i="44"/>
  <c r="A126" i="44"/>
  <c r="K125" i="44"/>
  <c r="A125" i="44"/>
  <c r="K124" i="44"/>
  <c r="A124" i="44"/>
  <c r="K123" i="44"/>
  <c r="A123" i="44"/>
  <c r="K122" i="44"/>
  <c r="A122" i="44"/>
  <c r="K121" i="44"/>
  <c r="A121" i="44"/>
  <c r="K120" i="44"/>
  <c r="A120" i="44"/>
  <c r="I119" i="44"/>
  <c r="K119" i="44" s="1"/>
  <c r="A119" i="44"/>
  <c r="I118" i="44"/>
  <c r="I117" i="44"/>
  <c r="I116" i="44"/>
  <c r="I115" i="44"/>
  <c r="I114" i="44"/>
  <c r="K107" i="44"/>
  <c r="A107" i="44"/>
  <c r="K106" i="44"/>
  <c r="A106" i="44"/>
  <c r="K105" i="44"/>
  <c r="A105" i="44"/>
  <c r="K104" i="44"/>
  <c r="A104" i="44"/>
  <c r="K103" i="44"/>
  <c r="A103" i="44"/>
  <c r="K102" i="44"/>
  <c r="A102" i="44"/>
  <c r="K101" i="44"/>
  <c r="A101" i="44"/>
  <c r="K100" i="44"/>
  <c r="A100" i="44"/>
  <c r="K99" i="44"/>
  <c r="A99" i="44"/>
  <c r="K98" i="44"/>
  <c r="A98" i="44"/>
  <c r="K97" i="44"/>
  <c r="A97" i="44"/>
  <c r="I95" i="44"/>
  <c r="I94" i="44"/>
  <c r="K94" i="44" s="1"/>
  <c r="A94" i="44"/>
  <c r="K84" i="44"/>
  <c r="A84" i="44"/>
  <c r="J83" i="44"/>
  <c r="J82" i="44"/>
  <c r="A82" i="44" s="1"/>
  <c r="J81" i="44"/>
  <c r="K80" i="44"/>
  <c r="A80" i="44"/>
  <c r="I72" i="44"/>
  <c r="I71" i="44"/>
  <c r="J70" i="44"/>
  <c r="A70" i="44" s="1"/>
  <c r="I70" i="44"/>
  <c r="J69" i="44"/>
  <c r="A69" i="44" s="1"/>
  <c r="I69" i="44"/>
  <c r="J68" i="44"/>
  <c r="A68" i="44" s="1"/>
  <c r="I68" i="44"/>
  <c r="J67" i="44"/>
  <c r="I67" i="44"/>
  <c r="A67" i="44"/>
  <c r="I66" i="44"/>
  <c r="J65" i="44"/>
  <c r="I65" i="44"/>
  <c r="A65" i="44"/>
  <c r="J64" i="44"/>
  <c r="A64" i="44" s="1"/>
  <c r="I64" i="44"/>
  <c r="I63" i="44"/>
  <c r="J62" i="44"/>
  <c r="K62" i="44" s="1"/>
  <c r="I62" i="44"/>
  <c r="I61" i="44"/>
  <c r="I58" i="44"/>
  <c r="K58" i="44" s="1"/>
  <c r="A58" i="44"/>
  <c r="I57" i="44"/>
  <c r="K57" i="44" s="1"/>
  <c r="A57" i="44"/>
  <c r="I56" i="44"/>
  <c r="K56" i="44" s="1"/>
  <c r="A56" i="44"/>
  <c r="I55" i="44"/>
  <c r="K55" i="44" s="1"/>
  <c r="A55" i="44"/>
  <c r="I54" i="44"/>
  <c r="K54" i="44" s="1"/>
  <c r="A54" i="44"/>
  <c r="I53" i="44"/>
  <c r="K53" i="44" s="1"/>
  <c r="A53" i="44"/>
  <c r="I52" i="44"/>
  <c r="K52" i="44" s="1"/>
  <c r="A52" i="44"/>
  <c r="I51" i="44"/>
  <c r="I50" i="44"/>
  <c r="K50" i="44" s="1"/>
  <c r="A50" i="44"/>
  <c r="I49" i="44"/>
  <c r="K49" i="44" s="1"/>
  <c r="A49" i="44"/>
  <c r="I48" i="44"/>
  <c r="K48" i="44" s="1"/>
  <c r="A48" i="44"/>
  <c r="I47" i="44"/>
  <c r="I46" i="44"/>
  <c r="K46" i="44" s="1"/>
  <c r="A46" i="44"/>
  <c r="I43" i="44"/>
  <c r="K43" i="44" s="1"/>
  <c r="A43" i="44"/>
  <c r="I42" i="44"/>
  <c r="K42" i="44" s="1"/>
  <c r="A42" i="44"/>
  <c r="I41" i="44"/>
  <c r="K41" i="44" s="1"/>
  <c r="A41" i="44"/>
  <c r="I40" i="44"/>
  <c r="K40" i="44" s="1"/>
  <c r="A40" i="44"/>
  <c r="I39" i="44"/>
  <c r="K39" i="44" s="1"/>
  <c r="A39" i="44"/>
  <c r="I38" i="44"/>
  <c r="K38" i="44" s="1"/>
  <c r="A38" i="44"/>
  <c r="J37" i="44"/>
  <c r="A37" i="44" s="1"/>
  <c r="I37" i="44"/>
  <c r="J36" i="44"/>
  <c r="A36" i="44" s="1"/>
  <c r="I36" i="44"/>
  <c r="J35" i="44"/>
  <c r="A35" i="44" s="1"/>
  <c r="I35" i="44"/>
  <c r="I34" i="44"/>
  <c r="B34" i="44" s="1"/>
  <c r="I33" i="44"/>
  <c r="B33" i="44" s="1"/>
  <c r="I32" i="44"/>
  <c r="B32" i="44" s="1"/>
  <c r="I31" i="44"/>
  <c r="B31" i="44" s="1"/>
  <c r="I29" i="44"/>
  <c r="I30" i="44" s="1"/>
  <c r="A30" i="44" s="1"/>
  <c r="I27" i="44"/>
  <c r="A27" i="44" s="1"/>
  <c r="I25" i="44"/>
  <c r="B25" i="44" s="1"/>
  <c r="I21" i="44"/>
  <c r="A21" i="44" s="1"/>
  <c r="I19" i="44"/>
  <c r="B19" i="44"/>
  <c r="B12" i="44"/>
  <c r="D11" i="44"/>
  <c r="D10" i="44"/>
  <c r="D9" i="44"/>
  <c r="E8" i="44"/>
  <c r="E7" i="44"/>
  <c r="E6" i="44"/>
  <c r="D5" i="44"/>
  <c r="D4" i="44"/>
  <c r="D3" i="44"/>
  <c r="G1" i="44"/>
  <c r="M668" i="43"/>
  <c r="A668" i="43" s="1"/>
  <c r="M667" i="43"/>
  <c r="A667" i="43" s="1"/>
  <c r="M666" i="43"/>
  <c r="B666" i="43" s="1"/>
  <c r="M665" i="43"/>
  <c r="M664" i="43"/>
  <c r="A664" i="43" s="1"/>
  <c r="M663" i="43"/>
  <c r="M662" i="43"/>
  <c r="B662" i="43" s="1"/>
  <c r="M661" i="43"/>
  <c r="B661" i="43" s="1"/>
  <c r="M660" i="43"/>
  <c r="A660" i="43" s="1"/>
  <c r="M659" i="43"/>
  <c r="A659" i="43" s="1"/>
  <c r="M658" i="43"/>
  <c r="B656" i="43"/>
  <c r="B655" i="43"/>
  <c r="I594" i="43"/>
  <c r="I586" i="43"/>
  <c r="C586" i="43"/>
  <c r="I585" i="43"/>
  <c r="C585" i="43"/>
  <c r="I584" i="43"/>
  <c r="C584" i="43"/>
  <c r="I583" i="43"/>
  <c r="C583" i="43"/>
  <c r="I582" i="43"/>
  <c r="C582" i="43"/>
  <c r="I581" i="43"/>
  <c r="C581" i="43"/>
  <c r="I580" i="43"/>
  <c r="C580" i="43"/>
  <c r="I579" i="43"/>
  <c r="C579" i="43"/>
  <c r="I578" i="43"/>
  <c r="C578" i="43"/>
  <c r="I577" i="43"/>
  <c r="C577" i="43"/>
  <c r="I576" i="43"/>
  <c r="C576" i="43"/>
  <c r="I575" i="43"/>
  <c r="C575" i="43"/>
  <c r="I574" i="43"/>
  <c r="C574" i="43"/>
  <c r="I573" i="43"/>
  <c r="C573" i="43"/>
  <c r="I571" i="43"/>
  <c r="C571" i="43"/>
  <c r="I570" i="43"/>
  <c r="C570" i="43"/>
  <c r="I569" i="43"/>
  <c r="C569" i="43"/>
  <c r="I568" i="43"/>
  <c r="C568" i="43"/>
  <c r="I567" i="43"/>
  <c r="C567" i="43"/>
  <c r="I566" i="43"/>
  <c r="C566" i="43"/>
  <c r="I565" i="43"/>
  <c r="C565" i="43"/>
  <c r="I564" i="43"/>
  <c r="C564" i="43"/>
  <c r="I563" i="43"/>
  <c r="C563" i="43"/>
  <c r="I562" i="43"/>
  <c r="C562" i="43"/>
  <c r="I561" i="43"/>
  <c r="C561" i="43"/>
  <c r="I560" i="43"/>
  <c r="C560" i="43"/>
  <c r="I559" i="43"/>
  <c r="C559" i="43"/>
  <c r="I558" i="43"/>
  <c r="C558" i="43"/>
  <c r="I556" i="43"/>
  <c r="C556" i="43"/>
  <c r="I555" i="43"/>
  <c r="C555" i="43"/>
  <c r="I554" i="43"/>
  <c r="C554" i="43"/>
  <c r="I553" i="43"/>
  <c r="C553" i="43"/>
  <c r="I552" i="43"/>
  <c r="C552" i="43"/>
  <c r="I551" i="43"/>
  <c r="C551" i="43"/>
  <c r="I550" i="43"/>
  <c r="C550" i="43"/>
  <c r="I549" i="43"/>
  <c r="C549" i="43"/>
  <c r="I548" i="43"/>
  <c r="C548" i="43"/>
  <c r="I547" i="43"/>
  <c r="C547" i="43"/>
  <c r="I546" i="43"/>
  <c r="C546" i="43"/>
  <c r="I545" i="43"/>
  <c r="C545" i="43"/>
  <c r="I544" i="43"/>
  <c r="C544" i="43"/>
  <c r="I543" i="43"/>
  <c r="C543" i="43"/>
  <c r="I541" i="43"/>
  <c r="C541" i="43"/>
  <c r="I540" i="43"/>
  <c r="C540" i="43"/>
  <c r="I539" i="43"/>
  <c r="C539" i="43"/>
  <c r="I538" i="43"/>
  <c r="C538" i="43"/>
  <c r="I537" i="43"/>
  <c r="C537" i="43"/>
  <c r="I536" i="43"/>
  <c r="C536" i="43"/>
  <c r="I535" i="43"/>
  <c r="C535" i="43"/>
  <c r="I534" i="43"/>
  <c r="C534" i="43"/>
  <c r="I533" i="43"/>
  <c r="C533" i="43"/>
  <c r="I532" i="43"/>
  <c r="C532" i="43"/>
  <c r="I531" i="43"/>
  <c r="C531" i="43"/>
  <c r="I530" i="43"/>
  <c r="C530" i="43"/>
  <c r="I529" i="43"/>
  <c r="C529" i="43"/>
  <c r="I528" i="43"/>
  <c r="C528" i="43"/>
  <c r="I526" i="43"/>
  <c r="C526" i="43"/>
  <c r="I525" i="43"/>
  <c r="C525" i="43"/>
  <c r="I524" i="43"/>
  <c r="C524" i="43"/>
  <c r="I523" i="43"/>
  <c r="C523" i="43"/>
  <c r="I522" i="43"/>
  <c r="C522" i="43"/>
  <c r="I521" i="43"/>
  <c r="C521" i="43"/>
  <c r="I520" i="43"/>
  <c r="C520" i="43"/>
  <c r="I519" i="43"/>
  <c r="C519" i="43"/>
  <c r="I518" i="43"/>
  <c r="C518" i="43"/>
  <c r="I517" i="43"/>
  <c r="C517" i="43"/>
  <c r="I516" i="43"/>
  <c r="C516" i="43"/>
  <c r="I515" i="43"/>
  <c r="C515" i="43"/>
  <c r="I514" i="43"/>
  <c r="C514" i="43"/>
  <c r="I513" i="43"/>
  <c r="C513" i="43"/>
  <c r="I511" i="43"/>
  <c r="C511" i="43"/>
  <c r="I510" i="43"/>
  <c r="C510" i="43"/>
  <c r="I509" i="43"/>
  <c r="C509" i="43"/>
  <c r="I508" i="43"/>
  <c r="C508" i="43"/>
  <c r="I507" i="43"/>
  <c r="C507" i="43"/>
  <c r="I506" i="43"/>
  <c r="C506" i="43"/>
  <c r="I505" i="43"/>
  <c r="C505" i="43"/>
  <c r="I504" i="43"/>
  <c r="C504" i="43"/>
  <c r="I503" i="43"/>
  <c r="C503" i="43"/>
  <c r="I502" i="43"/>
  <c r="C502" i="43"/>
  <c r="I501" i="43"/>
  <c r="C501" i="43"/>
  <c r="I500" i="43"/>
  <c r="C500" i="43"/>
  <c r="I499" i="43"/>
  <c r="C499" i="43"/>
  <c r="I498" i="43"/>
  <c r="C498" i="43"/>
  <c r="I496" i="43"/>
  <c r="C496" i="43"/>
  <c r="I495" i="43"/>
  <c r="C495" i="43"/>
  <c r="I494" i="43"/>
  <c r="C494" i="43"/>
  <c r="I493" i="43"/>
  <c r="C493" i="43"/>
  <c r="I492" i="43"/>
  <c r="C492" i="43"/>
  <c r="I491" i="43"/>
  <c r="C491" i="43"/>
  <c r="I490" i="43"/>
  <c r="C490" i="43"/>
  <c r="I489" i="43"/>
  <c r="C489" i="43"/>
  <c r="I488" i="43"/>
  <c r="C488" i="43"/>
  <c r="I487" i="43"/>
  <c r="C487" i="43"/>
  <c r="I486" i="43"/>
  <c r="C486" i="43"/>
  <c r="I484" i="43"/>
  <c r="C484" i="43"/>
  <c r="I483" i="43"/>
  <c r="C483" i="43"/>
  <c r="I482" i="43"/>
  <c r="C482" i="43"/>
  <c r="I481" i="43"/>
  <c r="C481" i="43"/>
  <c r="I480" i="43"/>
  <c r="C480" i="43"/>
  <c r="I479" i="43"/>
  <c r="C479" i="43"/>
  <c r="I478" i="43"/>
  <c r="C478" i="43"/>
  <c r="I477" i="43"/>
  <c r="C477" i="43"/>
  <c r="I476" i="43"/>
  <c r="C476" i="43"/>
  <c r="I475" i="43"/>
  <c r="C475" i="43"/>
  <c r="I474" i="43"/>
  <c r="C474" i="43"/>
  <c r="I473" i="43"/>
  <c r="C473" i="43"/>
  <c r="I472" i="43"/>
  <c r="C472" i="43"/>
  <c r="I471" i="43"/>
  <c r="C471" i="43"/>
  <c r="I469" i="43"/>
  <c r="C469" i="43"/>
  <c r="I468" i="43"/>
  <c r="C468" i="43"/>
  <c r="I467" i="43"/>
  <c r="C467" i="43"/>
  <c r="I466" i="43"/>
  <c r="C466" i="43"/>
  <c r="I465" i="43"/>
  <c r="C465" i="43"/>
  <c r="I464" i="43"/>
  <c r="C464" i="43"/>
  <c r="I463" i="43"/>
  <c r="C463" i="43"/>
  <c r="I462" i="43"/>
  <c r="C462" i="43"/>
  <c r="I461" i="43"/>
  <c r="C461" i="43"/>
  <c r="I460" i="43"/>
  <c r="C460" i="43"/>
  <c r="I458" i="43"/>
  <c r="C458" i="43"/>
  <c r="I457" i="43"/>
  <c r="C457" i="43"/>
  <c r="I456" i="43"/>
  <c r="C456" i="43"/>
  <c r="I455" i="43"/>
  <c r="C455" i="43"/>
  <c r="I454" i="43"/>
  <c r="C454" i="43"/>
  <c r="I453" i="43"/>
  <c r="C453" i="43"/>
  <c r="I452" i="43"/>
  <c r="C452" i="43"/>
  <c r="I451" i="43"/>
  <c r="C451" i="43"/>
  <c r="I450" i="43"/>
  <c r="C450" i="43"/>
  <c r="I449" i="43"/>
  <c r="C449" i="43"/>
  <c r="I448" i="43"/>
  <c r="C448" i="43"/>
  <c r="I446" i="43"/>
  <c r="C446" i="43"/>
  <c r="I445" i="43"/>
  <c r="C445" i="43"/>
  <c r="I444" i="43"/>
  <c r="C444" i="43"/>
  <c r="I443" i="43"/>
  <c r="C443" i="43"/>
  <c r="I442" i="43"/>
  <c r="C442" i="43"/>
  <c r="I441" i="43"/>
  <c r="C441" i="43"/>
  <c r="I440" i="43"/>
  <c r="C440" i="43"/>
  <c r="I439" i="43"/>
  <c r="C439" i="43"/>
  <c r="I438" i="43"/>
  <c r="C438" i="43"/>
  <c r="I437" i="43"/>
  <c r="C437" i="43"/>
  <c r="I436" i="43"/>
  <c r="C436" i="43"/>
  <c r="I434" i="43"/>
  <c r="C434" i="43"/>
  <c r="I433" i="43"/>
  <c r="C433" i="43"/>
  <c r="I432" i="43"/>
  <c r="C432" i="43"/>
  <c r="I431" i="43"/>
  <c r="C431" i="43"/>
  <c r="I430" i="43"/>
  <c r="C430" i="43"/>
  <c r="I429" i="43"/>
  <c r="C429" i="43"/>
  <c r="I428" i="43"/>
  <c r="C428" i="43"/>
  <c r="I427" i="43"/>
  <c r="C427" i="43"/>
  <c r="I426" i="43"/>
  <c r="C426" i="43"/>
  <c r="I425" i="43"/>
  <c r="C425" i="43"/>
  <c r="I424" i="43"/>
  <c r="C424" i="43"/>
  <c r="I422" i="43"/>
  <c r="C422" i="43"/>
  <c r="I421" i="43"/>
  <c r="C421" i="43"/>
  <c r="I420" i="43"/>
  <c r="C420" i="43"/>
  <c r="I419" i="43"/>
  <c r="C419" i="43"/>
  <c r="I418" i="43"/>
  <c r="C418" i="43"/>
  <c r="I417" i="43"/>
  <c r="C417" i="43"/>
  <c r="I416" i="43"/>
  <c r="C416" i="43"/>
  <c r="I415" i="43"/>
  <c r="C415" i="43"/>
  <c r="I414" i="43"/>
  <c r="C414" i="43"/>
  <c r="I413" i="43"/>
  <c r="C413" i="43"/>
  <c r="I411" i="43"/>
  <c r="C411" i="43"/>
  <c r="I410" i="43"/>
  <c r="C410" i="43"/>
  <c r="I409" i="43"/>
  <c r="C409" i="43"/>
  <c r="I408" i="43"/>
  <c r="C408" i="43"/>
  <c r="I407" i="43"/>
  <c r="C407" i="43"/>
  <c r="I406" i="43"/>
  <c r="C406" i="43"/>
  <c r="I405" i="43"/>
  <c r="C405" i="43"/>
  <c r="I404" i="43"/>
  <c r="C404" i="43"/>
  <c r="I403" i="43"/>
  <c r="C403" i="43"/>
  <c r="I402" i="43"/>
  <c r="C402" i="43"/>
  <c r="I401" i="43"/>
  <c r="C401" i="43"/>
  <c r="I400" i="43"/>
  <c r="C400" i="43"/>
  <c r="I399" i="43"/>
  <c r="C399" i="43"/>
  <c r="I398" i="43"/>
  <c r="C398" i="43"/>
  <c r="I396" i="43"/>
  <c r="C396" i="43"/>
  <c r="I395" i="43"/>
  <c r="C395" i="43"/>
  <c r="I394" i="43"/>
  <c r="C394" i="43"/>
  <c r="I393" i="43"/>
  <c r="C393" i="43"/>
  <c r="I392" i="43"/>
  <c r="C392" i="43"/>
  <c r="I391" i="43"/>
  <c r="C391" i="43"/>
  <c r="I390" i="43"/>
  <c r="C390" i="43"/>
  <c r="I389" i="43"/>
  <c r="C389" i="43"/>
  <c r="I388" i="43"/>
  <c r="C388" i="43"/>
  <c r="I387" i="43"/>
  <c r="C387" i="43"/>
  <c r="I385" i="43"/>
  <c r="C385" i="43"/>
  <c r="I384" i="43"/>
  <c r="C384" i="43"/>
  <c r="I383" i="43"/>
  <c r="C383" i="43"/>
  <c r="I382" i="43"/>
  <c r="C382" i="43"/>
  <c r="I381" i="43"/>
  <c r="C381" i="43"/>
  <c r="I380" i="43"/>
  <c r="C380" i="43"/>
  <c r="I379" i="43"/>
  <c r="C379" i="43"/>
  <c r="I378" i="43"/>
  <c r="C378" i="43"/>
  <c r="I377" i="43"/>
  <c r="C377" i="43"/>
  <c r="I376" i="43"/>
  <c r="C376" i="43"/>
  <c r="I375" i="43"/>
  <c r="C375" i="43"/>
  <c r="I374" i="43"/>
  <c r="C374" i="43"/>
  <c r="I373" i="43"/>
  <c r="C373" i="43"/>
  <c r="I372" i="43"/>
  <c r="C372" i="43"/>
  <c r="I370" i="43"/>
  <c r="C370" i="43"/>
  <c r="I369" i="43"/>
  <c r="C369" i="43"/>
  <c r="I368" i="43"/>
  <c r="C368" i="43"/>
  <c r="I367" i="43"/>
  <c r="C367" i="43"/>
  <c r="I366" i="43"/>
  <c r="C366" i="43"/>
  <c r="I365" i="43"/>
  <c r="C365" i="43"/>
  <c r="I364" i="43"/>
  <c r="C364" i="43"/>
  <c r="I363" i="43"/>
  <c r="C363" i="43"/>
  <c r="I362" i="43"/>
  <c r="C362" i="43"/>
  <c r="I361" i="43"/>
  <c r="C361" i="43"/>
  <c r="I360" i="43"/>
  <c r="C360" i="43"/>
  <c r="I358" i="43"/>
  <c r="C358" i="43"/>
  <c r="I357" i="43"/>
  <c r="C357" i="43"/>
  <c r="I356" i="43"/>
  <c r="C356" i="43"/>
  <c r="I355" i="43"/>
  <c r="C355" i="43"/>
  <c r="I354" i="43"/>
  <c r="C354" i="43"/>
  <c r="I353" i="43"/>
  <c r="C353" i="43"/>
  <c r="I352" i="43"/>
  <c r="C352" i="43"/>
  <c r="I351" i="43"/>
  <c r="C351" i="43"/>
  <c r="I350" i="43"/>
  <c r="C350" i="43"/>
  <c r="I349" i="43"/>
  <c r="C349" i="43"/>
  <c r="I348" i="43"/>
  <c r="C348" i="43"/>
  <c r="I346" i="43"/>
  <c r="C346" i="43"/>
  <c r="I344" i="43"/>
  <c r="C344" i="43"/>
  <c r="I342" i="43"/>
  <c r="C342" i="43"/>
  <c r="I341" i="43"/>
  <c r="C341" i="43"/>
  <c r="B340" i="43"/>
  <c r="I340" i="43" s="1"/>
  <c r="I337" i="43"/>
  <c r="C337" i="43"/>
  <c r="B337" i="43"/>
  <c r="I336" i="43"/>
  <c r="C336" i="43"/>
  <c r="B336" i="43"/>
  <c r="I335" i="43"/>
  <c r="C335" i="43"/>
  <c r="B335" i="43"/>
  <c r="I334" i="43"/>
  <c r="C334" i="43"/>
  <c r="B334" i="43"/>
  <c r="I333" i="43"/>
  <c r="C333" i="43"/>
  <c r="B333" i="43"/>
  <c r="I332" i="43"/>
  <c r="B332" i="43"/>
  <c r="I331" i="43"/>
  <c r="B331" i="43"/>
  <c r="I330" i="43"/>
  <c r="B330" i="43"/>
  <c r="I329" i="43"/>
  <c r="B329" i="43"/>
  <c r="I328" i="43"/>
  <c r="B328" i="43"/>
  <c r="I327" i="43"/>
  <c r="B327" i="43"/>
  <c r="I326" i="43"/>
  <c r="B326" i="43"/>
  <c r="I325" i="43"/>
  <c r="B325" i="43"/>
  <c r="I324" i="43"/>
  <c r="C324" i="43"/>
  <c r="B324" i="43"/>
  <c r="I323" i="43"/>
  <c r="B323" i="43"/>
  <c r="I322" i="43"/>
  <c r="B322" i="43"/>
  <c r="I321" i="43"/>
  <c r="B321" i="43"/>
  <c r="I320" i="43"/>
  <c r="C320" i="43"/>
  <c r="B320" i="43"/>
  <c r="I319" i="43"/>
  <c r="B319" i="43"/>
  <c r="I318" i="43"/>
  <c r="B318" i="43"/>
  <c r="I317" i="43"/>
  <c r="B317" i="43"/>
  <c r="I316" i="43"/>
  <c r="B316" i="43"/>
  <c r="I315" i="43"/>
  <c r="C315" i="43"/>
  <c r="B315" i="43"/>
  <c r="I314" i="43"/>
  <c r="B314" i="43"/>
  <c r="I313" i="43"/>
  <c r="B313" i="43"/>
  <c r="I312" i="43"/>
  <c r="B312" i="43"/>
  <c r="I311" i="43"/>
  <c r="B311" i="43"/>
  <c r="I310" i="43"/>
  <c r="B310" i="43"/>
  <c r="I309" i="43"/>
  <c r="B309" i="43"/>
  <c r="I308" i="43"/>
  <c r="B308" i="43"/>
  <c r="J306" i="43"/>
  <c r="J305" i="43"/>
  <c r="A305" i="43" s="1"/>
  <c r="J304" i="43"/>
  <c r="J303" i="43"/>
  <c r="B303" i="43" s="1"/>
  <c r="J302" i="43"/>
  <c r="A302" i="43" s="1"/>
  <c r="J301" i="43"/>
  <c r="J300" i="43"/>
  <c r="J299" i="43"/>
  <c r="B299" i="43" s="1"/>
  <c r="J298" i="43"/>
  <c r="B298" i="43" s="1"/>
  <c r="J297" i="43"/>
  <c r="B297" i="43" s="1"/>
  <c r="J296" i="43"/>
  <c r="J295" i="43"/>
  <c r="A295" i="43" s="1"/>
  <c r="J294" i="43"/>
  <c r="A294" i="43" s="1"/>
  <c r="J293" i="43"/>
  <c r="J292" i="43"/>
  <c r="B292" i="43" s="1"/>
  <c r="J291" i="43"/>
  <c r="A291" i="43" s="1"/>
  <c r="J290" i="43"/>
  <c r="B290" i="43" s="1"/>
  <c r="J289" i="43"/>
  <c r="I285" i="43"/>
  <c r="I282" i="43"/>
  <c r="I281" i="43"/>
  <c r="I279" i="43"/>
  <c r="J275" i="43"/>
  <c r="J274" i="43"/>
  <c r="J273" i="43"/>
  <c r="J272" i="43"/>
  <c r="J271" i="43"/>
  <c r="J270" i="43"/>
  <c r="J269" i="43"/>
  <c r="J268" i="43"/>
  <c r="B268" i="43" s="1"/>
  <c r="J267" i="43"/>
  <c r="J266" i="43"/>
  <c r="J254" i="43"/>
  <c r="J253" i="43"/>
  <c r="J252" i="43"/>
  <c r="J251" i="43"/>
  <c r="B251" i="43" s="1"/>
  <c r="J250" i="43"/>
  <c r="B250" i="43" s="1"/>
  <c r="J249" i="43"/>
  <c r="J248" i="43"/>
  <c r="J247" i="43"/>
  <c r="J246" i="43"/>
  <c r="I242" i="43"/>
  <c r="I241" i="43"/>
  <c r="I240" i="43"/>
  <c r="I237" i="43"/>
  <c r="I236" i="43"/>
  <c r="I232" i="43"/>
  <c r="B232" i="43"/>
  <c r="J224" i="43"/>
  <c r="B224" i="43" s="1"/>
  <c r="J223" i="43"/>
  <c r="B223" i="43" s="1"/>
  <c r="J222" i="43"/>
  <c r="B222" i="43" s="1"/>
  <c r="J221" i="43"/>
  <c r="J220" i="43"/>
  <c r="J219" i="43"/>
  <c r="J218" i="43"/>
  <c r="J217" i="43"/>
  <c r="J216" i="43"/>
  <c r="J215" i="43"/>
  <c r="J214" i="43"/>
  <c r="J213" i="43"/>
  <c r="J212" i="43"/>
  <c r="B212" i="43" s="1"/>
  <c r="J211" i="43"/>
  <c r="J210" i="43"/>
  <c r="B210" i="43" s="1"/>
  <c r="J209" i="43"/>
  <c r="I205" i="43"/>
  <c r="I204" i="43"/>
  <c r="I203" i="43"/>
  <c r="I201" i="43"/>
  <c r="I200" i="43"/>
  <c r="I199" i="43"/>
  <c r="I198" i="43"/>
  <c r="I197" i="43"/>
  <c r="I196" i="43"/>
  <c r="I194" i="43"/>
  <c r="I193" i="43"/>
  <c r="I192" i="43"/>
  <c r="I191" i="43"/>
  <c r="I190" i="43"/>
  <c r="I189" i="43"/>
  <c r="I187" i="43"/>
  <c r="I186" i="43"/>
  <c r="I185" i="43"/>
  <c r="I184" i="43"/>
  <c r="I183" i="43"/>
  <c r="I182" i="43"/>
  <c r="B178" i="43"/>
  <c r="B177" i="43"/>
  <c r="B176" i="43"/>
  <c r="B175" i="43"/>
  <c r="I171" i="43"/>
  <c r="I170" i="43"/>
  <c r="I165" i="43"/>
  <c r="I166" i="43" s="1"/>
  <c r="I160" i="43"/>
  <c r="I157" i="43"/>
  <c r="I156" i="43"/>
  <c r="K156" i="43" s="1"/>
  <c r="A156" i="43"/>
  <c r="I155" i="43"/>
  <c r="I154" i="43"/>
  <c r="I153" i="43"/>
  <c r="K153" i="43" s="1"/>
  <c r="A153" i="43"/>
  <c r="J149" i="43"/>
  <c r="A149" i="43" s="1"/>
  <c r="I149" i="43"/>
  <c r="J148" i="43"/>
  <c r="I148" i="43"/>
  <c r="I145" i="43"/>
  <c r="K145" i="43" s="1"/>
  <c r="A145" i="43"/>
  <c r="I144" i="43"/>
  <c r="K144" i="43" s="1"/>
  <c r="A144" i="43"/>
  <c r="I143" i="43"/>
  <c r="I142" i="43"/>
  <c r="K142" i="43" s="1"/>
  <c r="A142" i="43"/>
  <c r="I141" i="43"/>
  <c r="I140" i="43"/>
  <c r="K140" i="43" s="1"/>
  <c r="A140" i="43"/>
  <c r="I139" i="43"/>
  <c r="I138" i="43"/>
  <c r="I137" i="43"/>
  <c r="K127" i="43"/>
  <c r="A127" i="43"/>
  <c r="K126" i="43"/>
  <c r="A126" i="43"/>
  <c r="K125" i="43"/>
  <c r="A125" i="43"/>
  <c r="K124" i="43"/>
  <c r="A124" i="43"/>
  <c r="K123" i="43"/>
  <c r="A123" i="43"/>
  <c r="K122" i="43"/>
  <c r="A122" i="43"/>
  <c r="K121" i="43"/>
  <c r="A121" i="43"/>
  <c r="K120" i="43"/>
  <c r="A120" i="43"/>
  <c r="I119" i="43"/>
  <c r="K119" i="43" s="1"/>
  <c r="A119" i="43"/>
  <c r="I118" i="43"/>
  <c r="I117" i="43"/>
  <c r="I116" i="43"/>
  <c r="I115" i="43"/>
  <c r="I114" i="43"/>
  <c r="K107" i="43"/>
  <c r="A107" i="43"/>
  <c r="K106" i="43"/>
  <c r="A106" i="43"/>
  <c r="K105" i="43"/>
  <c r="A105" i="43"/>
  <c r="K104" i="43"/>
  <c r="A104" i="43"/>
  <c r="K103" i="43"/>
  <c r="A103" i="43"/>
  <c r="K102" i="43"/>
  <c r="A102" i="43"/>
  <c r="K101" i="43"/>
  <c r="A101" i="43"/>
  <c r="K100" i="43"/>
  <c r="A100" i="43"/>
  <c r="K99" i="43"/>
  <c r="A99" i="43"/>
  <c r="K98" i="43"/>
  <c r="A98" i="43"/>
  <c r="K97" i="43"/>
  <c r="A97" i="43"/>
  <c r="I95" i="43"/>
  <c r="I94" i="43"/>
  <c r="K94" i="43" s="1"/>
  <c r="A94" i="43"/>
  <c r="K84" i="43"/>
  <c r="A84" i="43"/>
  <c r="J83" i="43"/>
  <c r="K83" i="43" s="1"/>
  <c r="J82" i="43"/>
  <c r="K82" i="43" s="1"/>
  <c r="J81" i="43"/>
  <c r="K80" i="43"/>
  <c r="A80" i="43"/>
  <c r="I72" i="43"/>
  <c r="I71" i="43"/>
  <c r="J70" i="43"/>
  <c r="A70" i="43" s="1"/>
  <c r="I70" i="43"/>
  <c r="J69" i="43"/>
  <c r="A69" i="43" s="1"/>
  <c r="I69" i="43"/>
  <c r="J68" i="43"/>
  <c r="A68" i="43" s="1"/>
  <c r="I68" i="43"/>
  <c r="J67" i="43"/>
  <c r="I67" i="43"/>
  <c r="K67" i="43" s="1"/>
  <c r="A67" i="43"/>
  <c r="I66" i="43"/>
  <c r="J65" i="43"/>
  <c r="I65" i="43"/>
  <c r="K65" i="43" s="1"/>
  <c r="A65" i="43"/>
  <c r="J64" i="43"/>
  <c r="I64" i="43"/>
  <c r="A64" i="43"/>
  <c r="I63" i="43"/>
  <c r="J62" i="43"/>
  <c r="I62" i="43"/>
  <c r="A62" i="43"/>
  <c r="I61" i="43"/>
  <c r="I58" i="43"/>
  <c r="K58" i="43" s="1"/>
  <c r="A58" i="43"/>
  <c r="I57" i="43"/>
  <c r="K57" i="43" s="1"/>
  <c r="A57" i="43"/>
  <c r="I56" i="43"/>
  <c r="K56" i="43" s="1"/>
  <c r="A56" i="43"/>
  <c r="I55" i="43"/>
  <c r="K55" i="43" s="1"/>
  <c r="A55" i="43"/>
  <c r="I54" i="43"/>
  <c r="K54" i="43" s="1"/>
  <c r="A54" i="43"/>
  <c r="I53" i="43"/>
  <c r="K53" i="43" s="1"/>
  <c r="A53" i="43"/>
  <c r="I52" i="43"/>
  <c r="K52" i="43" s="1"/>
  <c r="A52" i="43"/>
  <c r="I51" i="43"/>
  <c r="I50" i="43"/>
  <c r="K50" i="43" s="1"/>
  <c r="A50" i="43"/>
  <c r="I49" i="43"/>
  <c r="K49" i="43" s="1"/>
  <c r="A49" i="43"/>
  <c r="I48" i="43"/>
  <c r="K48" i="43" s="1"/>
  <c r="A48" i="43"/>
  <c r="I47" i="43"/>
  <c r="I46" i="43"/>
  <c r="K46" i="43" s="1"/>
  <c r="A46" i="43"/>
  <c r="I43" i="43"/>
  <c r="K43" i="43" s="1"/>
  <c r="A43" i="43"/>
  <c r="I42" i="43"/>
  <c r="K42" i="43" s="1"/>
  <c r="A42" i="43"/>
  <c r="I41" i="43"/>
  <c r="K41" i="43" s="1"/>
  <c r="A41" i="43"/>
  <c r="I40" i="43"/>
  <c r="K40" i="43" s="1"/>
  <c r="A40" i="43"/>
  <c r="I39" i="43"/>
  <c r="K39" i="43" s="1"/>
  <c r="A39" i="43"/>
  <c r="I38" i="43"/>
  <c r="K38" i="43" s="1"/>
  <c r="A38" i="43"/>
  <c r="J37" i="43"/>
  <c r="A37" i="43" s="1"/>
  <c r="I37" i="43"/>
  <c r="J36" i="43"/>
  <c r="A36" i="43" s="1"/>
  <c r="I36" i="43"/>
  <c r="J35" i="43"/>
  <c r="A35" i="43" s="1"/>
  <c r="I35" i="43"/>
  <c r="I34" i="43"/>
  <c r="B34" i="43" s="1"/>
  <c r="I33" i="43"/>
  <c r="B33" i="43" s="1"/>
  <c r="I32" i="43"/>
  <c r="B32" i="43" s="1"/>
  <c r="I31" i="43"/>
  <c r="B31" i="43" s="1"/>
  <c r="I29" i="43"/>
  <c r="I27" i="43"/>
  <c r="B27" i="43" s="1"/>
  <c r="I25" i="43"/>
  <c r="A25" i="43" s="1"/>
  <c r="I21" i="43"/>
  <c r="I19" i="43"/>
  <c r="I20" i="43" s="1"/>
  <c r="A20" i="43" s="1"/>
  <c r="B19" i="43"/>
  <c r="B12" i="43"/>
  <c r="D11" i="43"/>
  <c r="D10" i="43"/>
  <c r="D9" i="43"/>
  <c r="E8" i="43"/>
  <c r="E7" i="43"/>
  <c r="E6" i="43"/>
  <c r="D5" i="43"/>
  <c r="D4" i="43"/>
  <c r="D3" i="43"/>
  <c r="G1" i="43"/>
  <c r="M668" i="42"/>
  <c r="A668" i="42" s="1"/>
  <c r="M667" i="42"/>
  <c r="M666" i="42"/>
  <c r="B666" i="42" s="1"/>
  <c r="M665" i="42"/>
  <c r="A665" i="42" s="1"/>
  <c r="M664" i="42"/>
  <c r="A664" i="42" s="1"/>
  <c r="M663" i="42"/>
  <c r="A663" i="42" s="1"/>
  <c r="M662" i="42"/>
  <c r="B662" i="42" s="1"/>
  <c r="M661" i="42"/>
  <c r="A661" i="42" s="1"/>
  <c r="M660" i="42"/>
  <c r="A660" i="42" s="1"/>
  <c r="M659" i="42"/>
  <c r="A659" i="42" s="1"/>
  <c r="M658" i="42"/>
  <c r="B658" i="42" s="1"/>
  <c r="B656" i="42"/>
  <c r="B655" i="42"/>
  <c r="I594" i="42"/>
  <c r="I586" i="42"/>
  <c r="C586" i="42"/>
  <c r="I585" i="42"/>
  <c r="C585" i="42"/>
  <c r="I584" i="42"/>
  <c r="C584" i="42"/>
  <c r="I583" i="42"/>
  <c r="C583" i="42"/>
  <c r="I582" i="42"/>
  <c r="C582" i="42"/>
  <c r="I581" i="42"/>
  <c r="C581" i="42"/>
  <c r="I580" i="42"/>
  <c r="C580" i="42"/>
  <c r="I579" i="42"/>
  <c r="C579" i="42"/>
  <c r="I578" i="42"/>
  <c r="C578" i="42"/>
  <c r="I577" i="42"/>
  <c r="C577" i="42"/>
  <c r="I576" i="42"/>
  <c r="C576" i="42"/>
  <c r="I575" i="42"/>
  <c r="C575" i="42"/>
  <c r="I574" i="42"/>
  <c r="C574" i="42"/>
  <c r="I573" i="42"/>
  <c r="C573" i="42"/>
  <c r="I571" i="42"/>
  <c r="C571" i="42"/>
  <c r="I570" i="42"/>
  <c r="C570" i="42"/>
  <c r="I569" i="42"/>
  <c r="C569" i="42"/>
  <c r="I568" i="42"/>
  <c r="C568" i="42"/>
  <c r="I567" i="42"/>
  <c r="C567" i="42"/>
  <c r="I566" i="42"/>
  <c r="C566" i="42"/>
  <c r="I565" i="42"/>
  <c r="C565" i="42"/>
  <c r="I564" i="42"/>
  <c r="C564" i="42"/>
  <c r="I563" i="42"/>
  <c r="C563" i="42"/>
  <c r="I562" i="42"/>
  <c r="C562" i="42"/>
  <c r="I561" i="42"/>
  <c r="C561" i="42"/>
  <c r="I560" i="42"/>
  <c r="C560" i="42"/>
  <c r="I559" i="42"/>
  <c r="C559" i="42"/>
  <c r="I558" i="42"/>
  <c r="C558" i="42"/>
  <c r="I556" i="42"/>
  <c r="C556" i="42"/>
  <c r="I555" i="42"/>
  <c r="C555" i="42"/>
  <c r="I554" i="42"/>
  <c r="C554" i="42"/>
  <c r="I553" i="42"/>
  <c r="C553" i="42"/>
  <c r="I552" i="42"/>
  <c r="C552" i="42"/>
  <c r="I551" i="42"/>
  <c r="C551" i="42"/>
  <c r="I550" i="42"/>
  <c r="C550" i="42"/>
  <c r="I549" i="42"/>
  <c r="C549" i="42"/>
  <c r="I548" i="42"/>
  <c r="C548" i="42"/>
  <c r="I547" i="42"/>
  <c r="C547" i="42"/>
  <c r="I546" i="42"/>
  <c r="C546" i="42"/>
  <c r="I545" i="42"/>
  <c r="C545" i="42"/>
  <c r="I544" i="42"/>
  <c r="C544" i="42"/>
  <c r="I543" i="42"/>
  <c r="C543" i="42"/>
  <c r="I541" i="42"/>
  <c r="C541" i="42"/>
  <c r="I540" i="42"/>
  <c r="C540" i="42"/>
  <c r="I539" i="42"/>
  <c r="C539" i="42"/>
  <c r="I538" i="42"/>
  <c r="C538" i="42"/>
  <c r="I537" i="42"/>
  <c r="C537" i="42"/>
  <c r="I536" i="42"/>
  <c r="C536" i="42"/>
  <c r="I535" i="42"/>
  <c r="C535" i="42"/>
  <c r="I534" i="42"/>
  <c r="C534" i="42"/>
  <c r="I533" i="42"/>
  <c r="C533" i="42"/>
  <c r="I532" i="42"/>
  <c r="C532" i="42"/>
  <c r="I531" i="42"/>
  <c r="C531" i="42"/>
  <c r="I530" i="42"/>
  <c r="C530" i="42"/>
  <c r="I529" i="42"/>
  <c r="C529" i="42"/>
  <c r="I528" i="42"/>
  <c r="C528" i="42"/>
  <c r="I526" i="42"/>
  <c r="C526" i="42"/>
  <c r="I525" i="42"/>
  <c r="C525" i="42"/>
  <c r="I524" i="42"/>
  <c r="C524" i="42"/>
  <c r="I523" i="42"/>
  <c r="C523" i="42"/>
  <c r="I522" i="42"/>
  <c r="C522" i="42"/>
  <c r="I521" i="42"/>
  <c r="C521" i="42"/>
  <c r="I520" i="42"/>
  <c r="C520" i="42"/>
  <c r="I519" i="42"/>
  <c r="C519" i="42"/>
  <c r="I518" i="42"/>
  <c r="C518" i="42"/>
  <c r="I517" i="42"/>
  <c r="C517" i="42"/>
  <c r="I516" i="42"/>
  <c r="C516" i="42"/>
  <c r="I515" i="42"/>
  <c r="C515" i="42"/>
  <c r="I514" i="42"/>
  <c r="C514" i="42"/>
  <c r="I513" i="42"/>
  <c r="C513" i="42"/>
  <c r="I511" i="42"/>
  <c r="C511" i="42"/>
  <c r="I510" i="42"/>
  <c r="C510" i="42"/>
  <c r="I509" i="42"/>
  <c r="C509" i="42"/>
  <c r="I508" i="42"/>
  <c r="C508" i="42"/>
  <c r="I507" i="42"/>
  <c r="C507" i="42"/>
  <c r="I506" i="42"/>
  <c r="C506" i="42"/>
  <c r="I505" i="42"/>
  <c r="C505" i="42"/>
  <c r="I504" i="42"/>
  <c r="C504" i="42"/>
  <c r="I503" i="42"/>
  <c r="C503" i="42"/>
  <c r="I502" i="42"/>
  <c r="C502" i="42"/>
  <c r="I501" i="42"/>
  <c r="C501" i="42"/>
  <c r="I500" i="42"/>
  <c r="C500" i="42"/>
  <c r="I499" i="42"/>
  <c r="C499" i="42"/>
  <c r="I498" i="42"/>
  <c r="C498" i="42"/>
  <c r="I496" i="42"/>
  <c r="C496" i="42"/>
  <c r="I495" i="42"/>
  <c r="C495" i="42"/>
  <c r="I494" i="42"/>
  <c r="C494" i="42"/>
  <c r="I493" i="42"/>
  <c r="C493" i="42"/>
  <c r="I492" i="42"/>
  <c r="C492" i="42"/>
  <c r="I491" i="42"/>
  <c r="C491" i="42"/>
  <c r="I490" i="42"/>
  <c r="C490" i="42"/>
  <c r="I489" i="42"/>
  <c r="C489" i="42"/>
  <c r="I488" i="42"/>
  <c r="C488" i="42"/>
  <c r="I487" i="42"/>
  <c r="C487" i="42"/>
  <c r="I486" i="42"/>
  <c r="C486" i="42"/>
  <c r="I484" i="42"/>
  <c r="C484" i="42"/>
  <c r="I483" i="42"/>
  <c r="C483" i="42"/>
  <c r="I482" i="42"/>
  <c r="C482" i="42"/>
  <c r="I481" i="42"/>
  <c r="C481" i="42"/>
  <c r="I480" i="42"/>
  <c r="C480" i="42"/>
  <c r="I479" i="42"/>
  <c r="C479" i="42"/>
  <c r="I478" i="42"/>
  <c r="C478" i="42"/>
  <c r="I477" i="42"/>
  <c r="C477" i="42"/>
  <c r="I476" i="42"/>
  <c r="C476" i="42"/>
  <c r="I475" i="42"/>
  <c r="C475" i="42"/>
  <c r="I474" i="42"/>
  <c r="C474" i="42"/>
  <c r="I473" i="42"/>
  <c r="C473" i="42"/>
  <c r="I472" i="42"/>
  <c r="C472" i="42"/>
  <c r="I471" i="42"/>
  <c r="C471" i="42"/>
  <c r="I469" i="42"/>
  <c r="C469" i="42"/>
  <c r="I468" i="42"/>
  <c r="C468" i="42"/>
  <c r="I467" i="42"/>
  <c r="C467" i="42"/>
  <c r="I466" i="42"/>
  <c r="C466" i="42"/>
  <c r="I465" i="42"/>
  <c r="C465" i="42"/>
  <c r="I464" i="42"/>
  <c r="C464" i="42"/>
  <c r="I463" i="42"/>
  <c r="C463" i="42"/>
  <c r="I462" i="42"/>
  <c r="C462" i="42"/>
  <c r="I461" i="42"/>
  <c r="C461" i="42"/>
  <c r="I460" i="42"/>
  <c r="C460" i="42"/>
  <c r="I458" i="42"/>
  <c r="C458" i="42"/>
  <c r="I457" i="42"/>
  <c r="C457" i="42"/>
  <c r="I456" i="42"/>
  <c r="C456" i="42"/>
  <c r="I455" i="42"/>
  <c r="C455" i="42"/>
  <c r="I454" i="42"/>
  <c r="C454" i="42"/>
  <c r="I453" i="42"/>
  <c r="C453" i="42"/>
  <c r="I452" i="42"/>
  <c r="C452" i="42"/>
  <c r="I451" i="42"/>
  <c r="C451" i="42"/>
  <c r="I450" i="42"/>
  <c r="C450" i="42"/>
  <c r="I449" i="42"/>
  <c r="C449" i="42"/>
  <c r="I448" i="42"/>
  <c r="C448" i="42"/>
  <c r="I446" i="42"/>
  <c r="C446" i="42"/>
  <c r="I445" i="42"/>
  <c r="C445" i="42"/>
  <c r="I444" i="42"/>
  <c r="C444" i="42"/>
  <c r="I443" i="42"/>
  <c r="C443" i="42"/>
  <c r="I442" i="42"/>
  <c r="C442" i="42"/>
  <c r="I441" i="42"/>
  <c r="C441" i="42"/>
  <c r="I440" i="42"/>
  <c r="C440" i="42"/>
  <c r="I439" i="42"/>
  <c r="C439" i="42"/>
  <c r="I438" i="42"/>
  <c r="C438" i="42"/>
  <c r="I437" i="42"/>
  <c r="C437" i="42"/>
  <c r="I436" i="42"/>
  <c r="C436" i="42"/>
  <c r="I434" i="42"/>
  <c r="C434" i="42"/>
  <c r="I433" i="42"/>
  <c r="C433" i="42"/>
  <c r="I432" i="42"/>
  <c r="C432" i="42"/>
  <c r="I431" i="42"/>
  <c r="C431" i="42"/>
  <c r="I430" i="42"/>
  <c r="C430" i="42"/>
  <c r="I429" i="42"/>
  <c r="C429" i="42"/>
  <c r="I428" i="42"/>
  <c r="C428" i="42"/>
  <c r="I427" i="42"/>
  <c r="C427" i="42"/>
  <c r="I426" i="42"/>
  <c r="C426" i="42"/>
  <c r="I425" i="42"/>
  <c r="C425" i="42"/>
  <c r="I424" i="42"/>
  <c r="C424" i="42"/>
  <c r="I422" i="42"/>
  <c r="C422" i="42"/>
  <c r="I421" i="42"/>
  <c r="C421" i="42"/>
  <c r="I420" i="42"/>
  <c r="C420" i="42"/>
  <c r="I419" i="42"/>
  <c r="C419" i="42"/>
  <c r="I418" i="42"/>
  <c r="C418" i="42"/>
  <c r="I417" i="42"/>
  <c r="C417" i="42"/>
  <c r="I416" i="42"/>
  <c r="C416" i="42"/>
  <c r="I415" i="42"/>
  <c r="C415" i="42"/>
  <c r="I414" i="42"/>
  <c r="C414" i="42"/>
  <c r="I413" i="42"/>
  <c r="C413" i="42"/>
  <c r="I411" i="42"/>
  <c r="C411" i="42"/>
  <c r="I410" i="42"/>
  <c r="C410" i="42"/>
  <c r="I409" i="42"/>
  <c r="C409" i="42"/>
  <c r="I408" i="42"/>
  <c r="C408" i="42"/>
  <c r="I407" i="42"/>
  <c r="C407" i="42"/>
  <c r="I406" i="42"/>
  <c r="C406" i="42"/>
  <c r="I405" i="42"/>
  <c r="C405" i="42"/>
  <c r="I404" i="42"/>
  <c r="C404" i="42"/>
  <c r="I403" i="42"/>
  <c r="C403" i="42"/>
  <c r="I402" i="42"/>
  <c r="C402" i="42"/>
  <c r="I401" i="42"/>
  <c r="C401" i="42"/>
  <c r="I400" i="42"/>
  <c r="C400" i="42"/>
  <c r="I399" i="42"/>
  <c r="C399" i="42"/>
  <c r="I398" i="42"/>
  <c r="C398" i="42"/>
  <c r="I396" i="42"/>
  <c r="C396" i="42"/>
  <c r="I395" i="42"/>
  <c r="C395" i="42"/>
  <c r="I394" i="42"/>
  <c r="C394" i="42"/>
  <c r="I393" i="42"/>
  <c r="C393" i="42"/>
  <c r="I392" i="42"/>
  <c r="C392" i="42"/>
  <c r="I391" i="42"/>
  <c r="C391" i="42"/>
  <c r="I390" i="42"/>
  <c r="C390" i="42"/>
  <c r="I389" i="42"/>
  <c r="C389" i="42"/>
  <c r="I388" i="42"/>
  <c r="C388" i="42"/>
  <c r="I387" i="42"/>
  <c r="C387" i="42"/>
  <c r="I385" i="42"/>
  <c r="C385" i="42"/>
  <c r="I384" i="42"/>
  <c r="C384" i="42"/>
  <c r="I383" i="42"/>
  <c r="C383" i="42"/>
  <c r="I382" i="42"/>
  <c r="C382" i="42"/>
  <c r="I381" i="42"/>
  <c r="C381" i="42"/>
  <c r="I380" i="42"/>
  <c r="C380" i="42"/>
  <c r="I379" i="42"/>
  <c r="C379" i="42"/>
  <c r="I378" i="42"/>
  <c r="C378" i="42"/>
  <c r="I377" i="42"/>
  <c r="C377" i="42"/>
  <c r="I376" i="42"/>
  <c r="C376" i="42"/>
  <c r="I375" i="42"/>
  <c r="C375" i="42"/>
  <c r="I374" i="42"/>
  <c r="C374" i="42"/>
  <c r="I373" i="42"/>
  <c r="C373" i="42"/>
  <c r="I372" i="42"/>
  <c r="C372" i="42"/>
  <c r="I370" i="42"/>
  <c r="C370" i="42"/>
  <c r="I369" i="42"/>
  <c r="C369" i="42"/>
  <c r="I368" i="42"/>
  <c r="C368" i="42"/>
  <c r="I367" i="42"/>
  <c r="C367" i="42"/>
  <c r="I366" i="42"/>
  <c r="C366" i="42"/>
  <c r="I365" i="42"/>
  <c r="C365" i="42"/>
  <c r="I364" i="42"/>
  <c r="C364" i="42"/>
  <c r="I363" i="42"/>
  <c r="C363" i="42"/>
  <c r="I362" i="42"/>
  <c r="C362" i="42"/>
  <c r="I361" i="42"/>
  <c r="C361" i="42"/>
  <c r="I360" i="42"/>
  <c r="C360" i="42"/>
  <c r="I358" i="42"/>
  <c r="C358" i="42"/>
  <c r="I357" i="42"/>
  <c r="C357" i="42"/>
  <c r="I356" i="42"/>
  <c r="C356" i="42"/>
  <c r="I355" i="42"/>
  <c r="C355" i="42"/>
  <c r="I354" i="42"/>
  <c r="C354" i="42"/>
  <c r="I353" i="42"/>
  <c r="C353" i="42"/>
  <c r="I352" i="42"/>
  <c r="C352" i="42"/>
  <c r="I351" i="42"/>
  <c r="C351" i="42"/>
  <c r="I350" i="42"/>
  <c r="C350" i="42"/>
  <c r="I349" i="42"/>
  <c r="C349" i="42"/>
  <c r="I348" i="42"/>
  <c r="C348" i="42"/>
  <c r="I346" i="42"/>
  <c r="C346" i="42"/>
  <c r="I344" i="42"/>
  <c r="C344" i="42"/>
  <c r="I342" i="42"/>
  <c r="C342" i="42"/>
  <c r="I341" i="42"/>
  <c r="C341" i="42"/>
  <c r="B340" i="42"/>
  <c r="C340" i="42" s="1"/>
  <c r="I337" i="42"/>
  <c r="C337" i="42"/>
  <c r="B337" i="42"/>
  <c r="I336" i="42"/>
  <c r="C336" i="42"/>
  <c r="B336" i="42"/>
  <c r="I335" i="42"/>
  <c r="C335" i="42"/>
  <c r="B335" i="42"/>
  <c r="I334" i="42"/>
  <c r="C334" i="42"/>
  <c r="B334" i="42"/>
  <c r="I333" i="42"/>
  <c r="C333" i="42"/>
  <c r="B333" i="42"/>
  <c r="I332" i="42"/>
  <c r="B332" i="42"/>
  <c r="I331" i="42"/>
  <c r="B331" i="42"/>
  <c r="I330" i="42"/>
  <c r="B330" i="42"/>
  <c r="I329" i="42"/>
  <c r="B329" i="42"/>
  <c r="I328" i="42"/>
  <c r="B328" i="42"/>
  <c r="I327" i="42"/>
  <c r="B327" i="42"/>
  <c r="I326" i="42"/>
  <c r="B326" i="42"/>
  <c r="I325" i="42"/>
  <c r="B325" i="42"/>
  <c r="I324" i="42"/>
  <c r="C324" i="42"/>
  <c r="B324" i="42"/>
  <c r="I323" i="42"/>
  <c r="B323" i="42"/>
  <c r="I322" i="42"/>
  <c r="B322" i="42"/>
  <c r="I321" i="42"/>
  <c r="B321" i="42"/>
  <c r="I320" i="42"/>
  <c r="C320" i="42"/>
  <c r="B320" i="42"/>
  <c r="I319" i="42"/>
  <c r="B319" i="42"/>
  <c r="I318" i="42"/>
  <c r="B318" i="42"/>
  <c r="I317" i="42"/>
  <c r="B317" i="42"/>
  <c r="I316" i="42"/>
  <c r="B316" i="42"/>
  <c r="I315" i="42"/>
  <c r="C315" i="42"/>
  <c r="B315" i="42"/>
  <c r="I314" i="42"/>
  <c r="B314" i="42"/>
  <c r="I313" i="42"/>
  <c r="B313" i="42"/>
  <c r="I312" i="42"/>
  <c r="B312" i="42"/>
  <c r="I311" i="42"/>
  <c r="B311" i="42"/>
  <c r="I310" i="42"/>
  <c r="B310" i="42"/>
  <c r="I309" i="42"/>
  <c r="B309" i="42"/>
  <c r="I308" i="42"/>
  <c r="B308" i="42"/>
  <c r="J306" i="42"/>
  <c r="B306" i="42" s="1"/>
  <c r="J305" i="42"/>
  <c r="J304" i="42"/>
  <c r="A304" i="42" s="1"/>
  <c r="J303" i="42"/>
  <c r="A303" i="42" s="1"/>
  <c r="J302" i="42"/>
  <c r="A302" i="42" s="1"/>
  <c r="J301" i="42"/>
  <c r="B301" i="42" s="1"/>
  <c r="J300" i="42"/>
  <c r="J299" i="42"/>
  <c r="B299" i="42" s="1"/>
  <c r="J298" i="42"/>
  <c r="B298" i="42" s="1"/>
  <c r="J297" i="42"/>
  <c r="B297" i="42" s="1"/>
  <c r="J296" i="42"/>
  <c r="A296" i="42" s="1"/>
  <c r="J295" i="42"/>
  <c r="A295" i="42" s="1"/>
  <c r="J294" i="42"/>
  <c r="A294" i="42" s="1"/>
  <c r="J293" i="42"/>
  <c r="J292" i="42"/>
  <c r="A292" i="42" s="1"/>
  <c r="J291" i="42"/>
  <c r="A291" i="42" s="1"/>
  <c r="J290" i="42"/>
  <c r="B290" i="42" s="1"/>
  <c r="J289" i="42"/>
  <c r="I285" i="42"/>
  <c r="I282" i="42"/>
  <c r="I281" i="42"/>
  <c r="I279" i="42"/>
  <c r="J275" i="42"/>
  <c r="J274" i="42"/>
  <c r="J273" i="42"/>
  <c r="J272" i="42"/>
  <c r="J271" i="42"/>
  <c r="J270" i="42"/>
  <c r="J269" i="42"/>
  <c r="J268" i="42"/>
  <c r="B268" i="42" s="1"/>
  <c r="J267" i="42"/>
  <c r="J266" i="42"/>
  <c r="J254" i="42"/>
  <c r="J253" i="42"/>
  <c r="J252" i="42"/>
  <c r="J251" i="42"/>
  <c r="B251" i="42" s="1"/>
  <c r="J250" i="42"/>
  <c r="B250" i="42" s="1"/>
  <c r="J249" i="42"/>
  <c r="J248" i="42"/>
  <c r="J247" i="42"/>
  <c r="J246" i="42"/>
  <c r="I242" i="42"/>
  <c r="I241" i="42"/>
  <c r="I240" i="42"/>
  <c r="I237" i="42"/>
  <c r="I236" i="42"/>
  <c r="I232" i="42"/>
  <c r="B232" i="42"/>
  <c r="J224" i="42"/>
  <c r="B224" i="42" s="1"/>
  <c r="J223" i="42"/>
  <c r="B223" i="42" s="1"/>
  <c r="J222" i="42"/>
  <c r="B222" i="42" s="1"/>
  <c r="J221" i="42"/>
  <c r="J220" i="42"/>
  <c r="J219" i="42"/>
  <c r="J218" i="42"/>
  <c r="J217" i="42"/>
  <c r="J216" i="42"/>
  <c r="J215" i="42"/>
  <c r="J214" i="42"/>
  <c r="J213" i="42"/>
  <c r="J212" i="42"/>
  <c r="B212" i="42" s="1"/>
  <c r="J211" i="42"/>
  <c r="J210" i="42"/>
  <c r="B210" i="42" s="1"/>
  <c r="J209" i="42"/>
  <c r="I205" i="42"/>
  <c r="I204" i="42"/>
  <c r="I203" i="42"/>
  <c r="I201" i="42"/>
  <c r="I200" i="42"/>
  <c r="I199" i="42"/>
  <c r="I198" i="42"/>
  <c r="I197" i="42"/>
  <c r="I196" i="42"/>
  <c r="I194" i="42"/>
  <c r="I193" i="42"/>
  <c r="I192" i="42"/>
  <c r="I191" i="42"/>
  <c r="I190" i="42"/>
  <c r="I189" i="42"/>
  <c r="I187" i="42"/>
  <c r="I186" i="42"/>
  <c r="I185" i="42"/>
  <c r="I184" i="42"/>
  <c r="I183" i="42"/>
  <c r="I182" i="42"/>
  <c r="B178" i="42"/>
  <c r="B177" i="42"/>
  <c r="B176" i="42"/>
  <c r="B175" i="42"/>
  <c r="I171" i="42"/>
  <c r="I170" i="42"/>
  <c r="I165" i="42"/>
  <c r="I166" i="42" s="1"/>
  <c r="I160" i="42"/>
  <c r="I157" i="42"/>
  <c r="I156" i="42"/>
  <c r="K156" i="42" s="1"/>
  <c r="A156" i="42"/>
  <c r="I155" i="42"/>
  <c r="I154" i="42"/>
  <c r="I153" i="42"/>
  <c r="K153" i="42" s="1"/>
  <c r="A153" i="42"/>
  <c r="J149" i="42"/>
  <c r="A149" i="42" s="1"/>
  <c r="I149" i="42"/>
  <c r="J148" i="42"/>
  <c r="A148" i="42" s="1"/>
  <c r="I148" i="42"/>
  <c r="I145" i="42"/>
  <c r="K145" i="42" s="1"/>
  <c r="A145" i="42"/>
  <c r="I144" i="42"/>
  <c r="K144" i="42" s="1"/>
  <c r="A144" i="42"/>
  <c r="I143" i="42"/>
  <c r="I142" i="42"/>
  <c r="K142" i="42" s="1"/>
  <c r="A142" i="42"/>
  <c r="I141" i="42"/>
  <c r="I140" i="42"/>
  <c r="K140" i="42" s="1"/>
  <c r="A140" i="42"/>
  <c r="I139" i="42"/>
  <c r="I138" i="42"/>
  <c r="I137" i="42"/>
  <c r="K127" i="42"/>
  <c r="A127" i="42"/>
  <c r="K126" i="42"/>
  <c r="A126" i="42"/>
  <c r="K125" i="42"/>
  <c r="A125" i="42"/>
  <c r="K124" i="42"/>
  <c r="A124" i="42"/>
  <c r="K123" i="42"/>
  <c r="A123" i="42"/>
  <c r="K122" i="42"/>
  <c r="A122" i="42"/>
  <c r="K121" i="42"/>
  <c r="A121" i="42"/>
  <c r="K120" i="42"/>
  <c r="A120" i="42"/>
  <c r="I119" i="42"/>
  <c r="K119" i="42" s="1"/>
  <c r="A119" i="42"/>
  <c r="I118" i="42"/>
  <c r="I117" i="42"/>
  <c r="I116" i="42"/>
  <c r="I115" i="42"/>
  <c r="I114" i="42"/>
  <c r="K107" i="42"/>
  <c r="A107" i="42"/>
  <c r="K106" i="42"/>
  <c r="A106" i="42"/>
  <c r="K105" i="42"/>
  <c r="A105" i="42"/>
  <c r="K104" i="42"/>
  <c r="A104" i="42"/>
  <c r="K103" i="42"/>
  <c r="A103" i="42"/>
  <c r="K102" i="42"/>
  <c r="A102" i="42"/>
  <c r="K101" i="42"/>
  <c r="A101" i="42"/>
  <c r="K100" i="42"/>
  <c r="A100" i="42"/>
  <c r="K99" i="42"/>
  <c r="A99" i="42"/>
  <c r="K98" i="42"/>
  <c r="A98" i="42"/>
  <c r="K97" i="42"/>
  <c r="A97" i="42"/>
  <c r="I95" i="42"/>
  <c r="I94" i="42"/>
  <c r="K94" i="42" s="1"/>
  <c r="A94" i="42"/>
  <c r="K84" i="42"/>
  <c r="A84" i="42"/>
  <c r="J83" i="42"/>
  <c r="A83" i="42" s="1"/>
  <c r="J82" i="42"/>
  <c r="K82" i="42" s="1"/>
  <c r="J81" i="42"/>
  <c r="A81" i="42" s="1"/>
  <c r="K80" i="42"/>
  <c r="A80" i="42"/>
  <c r="I72" i="42"/>
  <c r="I71" i="42"/>
  <c r="J70" i="42"/>
  <c r="I70" i="42"/>
  <c r="A70" i="42"/>
  <c r="J69" i="42"/>
  <c r="A69" i="42" s="1"/>
  <c r="I69" i="42"/>
  <c r="J68" i="42"/>
  <c r="A68" i="42" s="1"/>
  <c r="I68" i="42"/>
  <c r="J67" i="42"/>
  <c r="A67" i="42" s="1"/>
  <c r="I67" i="42"/>
  <c r="K67" i="42" s="1"/>
  <c r="I66" i="42"/>
  <c r="J65" i="42"/>
  <c r="A65" i="42" s="1"/>
  <c r="I65" i="42"/>
  <c r="J64" i="42"/>
  <c r="A64" i="42" s="1"/>
  <c r="I64" i="42"/>
  <c r="I63" i="42"/>
  <c r="J62" i="42"/>
  <c r="A62" i="42" s="1"/>
  <c r="I62" i="42"/>
  <c r="I61" i="42"/>
  <c r="I58" i="42"/>
  <c r="K58" i="42" s="1"/>
  <c r="A58" i="42"/>
  <c r="I57" i="42"/>
  <c r="K57" i="42" s="1"/>
  <c r="A57" i="42"/>
  <c r="I56" i="42"/>
  <c r="K56" i="42" s="1"/>
  <c r="A56" i="42"/>
  <c r="I55" i="42"/>
  <c r="K55" i="42" s="1"/>
  <c r="A55" i="42"/>
  <c r="I54" i="42"/>
  <c r="K54" i="42" s="1"/>
  <c r="A54" i="42"/>
  <c r="I53" i="42"/>
  <c r="K53" i="42" s="1"/>
  <c r="A53" i="42"/>
  <c r="I52" i="42"/>
  <c r="K52" i="42" s="1"/>
  <c r="A52" i="42"/>
  <c r="I51" i="42"/>
  <c r="I50" i="42"/>
  <c r="K50" i="42" s="1"/>
  <c r="A50" i="42"/>
  <c r="I49" i="42"/>
  <c r="K49" i="42" s="1"/>
  <c r="A49" i="42"/>
  <c r="I48" i="42"/>
  <c r="K48" i="42" s="1"/>
  <c r="A48" i="42"/>
  <c r="I47" i="42"/>
  <c r="I46" i="42"/>
  <c r="K46" i="42" s="1"/>
  <c r="A46" i="42"/>
  <c r="I43" i="42"/>
  <c r="K43" i="42" s="1"/>
  <c r="A43" i="42"/>
  <c r="I42" i="42"/>
  <c r="K42" i="42" s="1"/>
  <c r="A42" i="42"/>
  <c r="I41" i="42"/>
  <c r="K41" i="42" s="1"/>
  <c r="A41" i="42"/>
  <c r="I40" i="42"/>
  <c r="K40" i="42" s="1"/>
  <c r="A40" i="42"/>
  <c r="I39" i="42"/>
  <c r="K39" i="42" s="1"/>
  <c r="A39" i="42"/>
  <c r="I38" i="42"/>
  <c r="K38" i="42" s="1"/>
  <c r="A38" i="42"/>
  <c r="J37" i="42"/>
  <c r="A37" i="42" s="1"/>
  <c r="I37" i="42"/>
  <c r="J36" i="42"/>
  <c r="A36" i="42" s="1"/>
  <c r="I36" i="42"/>
  <c r="J35" i="42"/>
  <c r="A35" i="42" s="1"/>
  <c r="I35" i="42"/>
  <c r="I34" i="42"/>
  <c r="B34" i="42" s="1"/>
  <c r="I33" i="42"/>
  <c r="B33" i="42" s="1"/>
  <c r="I32" i="42"/>
  <c r="B32" i="42" s="1"/>
  <c r="I31" i="42"/>
  <c r="B31" i="42" s="1"/>
  <c r="I29" i="42"/>
  <c r="I27" i="42"/>
  <c r="I28" i="42" s="1"/>
  <c r="B28" i="42" s="1"/>
  <c r="I25" i="42"/>
  <c r="I21" i="42"/>
  <c r="I19" i="42"/>
  <c r="B19" i="42"/>
  <c r="B12" i="42"/>
  <c r="D11" i="42"/>
  <c r="D10" i="42"/>
  <c r="D9" i="42"/>
  <c r="E8" i="42"/>
  <c r="E7" i="42"/>
  <c r="E6" i="42"/>
  <c r="D5" i="42"/>
  <c r="D4" i="42"/>
  <c r="D3" i="42"/>
  <c r="G1" i="42"/>
  <c r="K70" i="43" l="1"/>
  <c r="K68" i="48"/>
  <c r="K62" i="49"/>
  <c r="K67" i="49"/>
  <c r="K69" i="49"/>
  <c r="K69" i="54"/>
  <c r="K65" i="56"/>
  <c r="K68" i="57"/>
  <c r="K70" i="58"/>
  <c r="K69" i="59"/>
  <c r="K65" i="62"/>
  <c r="C340" i="64"/>
  <c r="K64" i="65"/>
  <c r="K68" i="65"/>
  <c r="K69" i="67"/>
  <c r="K62" i="43"/>
  <c r="A62" i="44"/>
  <c r="K35" i="67"/>
  <c r="K65" i="42"/>
  <c r="K69" i="42"/>
  <c r="K68" i="43"/>
  <c r="K64" i="49"/>
  <c r="K70" i="54"/>
  <c r="K62" i="55"/>
  <c r="K64" i="55"/>
  <c r="K67" i="56"/>
  <c r="K70" i="57"/>
  <c r="K65" i="58"/>
  <c r="K67" i="58"/>
  <c r="K65" i="59"/>
  <c r="K70" i="59"/>
  <c r="K64" i="62"/>
  <c r="K62" i="63"/>
  <c r="K64" i="63"/>
  <c r="K69" i="63"/>
  <c r="K65" i="66"/>
  <c r="K70" i="67"/>
  <c r="K62" i="68"/>
  <c r="K67" i="48"/>
  <c r="K65" i="49"/>
  <c r="K69" i="56"/>
  <c r="K69" i="58"/>
  <c r="K64" i="66"/>
  <c r="K68" i="67"/>
  <c r="B296" i="68"/>
  <c r="A303" i="68"/>
  <c r="K64" i="43"/>
  <c r="C340" i="46"/>
  <c r="K64" i="54"/>
  <c r="K62" i="58"/>
  <c r="K68" i="58"/>
  <c r="K67" i="59"/>
  <c r="K64" i="68"/>
  <c r="K35" i="69"/>
  <c r="K149" i="69"/>
  <c r="K69" i="43"/>
  <c r="K70" i="44"/>
  <c r="K65" i="45"/>
  <c r="K68" i="54"/>
  <c r="K69" i="55"/>
  <c r="K65" i="57"/>
  <c r="K67" i="57"/>
  <c r="K68" i="66"/>
  <c r="K69" i="68"/>
  <c r="A296" i="69"/>
  <c r="A303" i="69"/>
  <c r="C340" i="44"/>
  <c r="I340" i="55"/>
  <c r="I340" i="59"/>
  <c r="A294" i="68"/>
  <c r="K65" i="54"/>
  <c r="K65" i="55"/>
  <c r="K67" i="55"/>
  <c r="K69" i="57"/>
  <c r="K68" i="59"/>
  <c r="K65" i="68"/>
  <c r="K67" i="68"/>
  <c r="K64" i="48"/>
  <c r="I340" i="58"/>
  <c r="K62" i="65"/>
  <c r="K148" i="69"/>
  <c r="A659" i="69"/>
  <c r="K37" i="49"/>
  <c r="I28" i="69"/>
  <c r="A28" i="69" s="1"/>
  <c r="A290" i="68"/>
  <c r="I20" i="69"/>
  <c r="A27" i="69"/>
  <c r="A668" i="69"/>
  <c r="B294" i="67"/>
  <c r="A83" i="69"/>
  <c r="B301" i="69"/>
  <c r="K37" i="67"/>
  <c r="A662" i="67"/>
  <c r="A29" i="68"/>
  <c r="B667" i="68"/>
  <c r="A29" i="69"/>
  <c r="I30" i="69"/>
  <c r="B30" i="69" s="1"/>
  <c r="B29" i="69"/>
  <c r="A658" i="68"/>
  <c r="A21" i="69"/>
  <c r="B21" i="69"/>
  <c r="B664" i="69"/>
  <c r="A664" i="69"/>
  <c r="K35" i="68"/>
  <c r="K37" i="68"/>
  <c r="A662" i="68"/>
  <c r="K37" i="69"/>
  <c r="L43" i="69" s="1"/>
  <c r="K83" i="69"/>
  <c r="B304" i="69"/>
  <c r="A304" i="69"/>
  <c r="B660" i="69"/>
  <c r="A663" i="69"/>
  <c r="K36" i="69"/>
  <c r="B292" i="69"/>
  <c r="A292" i="69"/>
  <c r="B667" i="69"/>
  <c r="A667" i="69"/>
  <c r="B25" i="69"/>
  <c r="A291" i="69"/>
  <c r="B290" i="69"/>
  <c r="A302" i="69"/>
  <c r="B306" i="69"/>
  <c r="B22" i="69"/>
  <c r="B28" i="69"/>
  <c r="A30" i="69"/>
  <c r="C340" i="69"/>
  <c r="K171" i="69"/>
  <c r="I624" i="69"/>
  <c r="A300" i="69"/>
  <c r="B300" i="69"/>
  <c r="K62" i="69"/>
  <c r="K64" i="69"/>
  <c r="K65" i="69"/>
  <c r="K67" i="69"/>
  <c r="K68" i="69"/>
  <c r="K69" i="69"/>
  <c r="K70" i="69"/>
  <c r="J79" i="69"/>
  <c r="K82" i="69"/>
  <c r="B297" i="69"/>
  <c r="J337" i="69"/>
  <c r="A337" i="69" s="1"/>
  <c r="J336" i="69"/>
  <c r="B289" i="69"/>
  <c r="B294" i="69"/>
  <c r="A293" i="69"/>
  <c r="B293" i="69"/>
  <c r="B298" i="69"/>
  <c r="A305" i="69"/>
  <c r="B305" i="69"/>
  <c r="I26" i="69"/>
  <c r="K81" i="69"/>
  <c r="I166" i="69"/>
  <c r="B299" i="69"/>
  <c r="A294" i="69"/>
  <c r="A658" i="69"/>
  <c r="A662" i="69"/>
  <c r="A666" i="69"/>
  <c r="A661" i="69"/>
  <c r="A665" i="69"/>
  <c r="A21" i="67"/>
  <c r="B301" i="68"/>
  <c r="K36" i="67"/>
  <c r="B292" i="68"/>
  <c r="A305" i="68"/>
  <c r="K82" i="68"/>
  <c r="A83" i="68"/>
  <c r="A659" i="66"/>
  <c r="B659" i="66"/>
  <c r="B658" i="67"/>
  <c r="A658" i="67"/>
  <c r="B658" i="65"/>
  <c r="A658" i="65"/>
  <c r="A21" i="64"/>
  <c r="B21" i="64"/>
  <c r="K148" i="68"/>
  <c r="B300" i="68"/>
  <c r="A300" i="68"/>
  <c r="B661" i="68"/>
  <c r="A661" i="68"/>
  <c r="B666" i="68"/>
  <c r="A666" i="68"/>
  <c r="A293" i="67"/>
  <c r="B306" i="67"/>
  <c r="A19" i="68"/>
  <c r="A25" i="68"/>
  <c r="B293" i="68"/>
  <c r="A293" i="68"/>
  <c r="B294" i="68"/>
  <c r="B306" i="68"/>
  <c r="A659" i="68"/>
  <c r="B659" i="68"/>
  <c r="B665" i="68"/>
  <c r="A292" i="66"/>
  <c r="B661" i="66"/>
  <c r="B667" i="67"/>
  <c r="K36" i="68"/>
  <c r="L43" i="68" s="1"/>
  <c r="K149" i="68"/>
  <c r="B291" i="68"/>
  <c r="A291" i="68"/>
  <c r="A304" i="68"/>
  <c r="B304" i="68"/>
  <c r="B663" i="68"/>
  <c r="A26" i="68"/>
  <c r="B26" i="68"/>
  <c r="A20" i="68"/>
  <c r="B20" i="68"/>
  <c r="B28" i="68"/>
  <c r="A28" i="68"/>
  <c r="B22" i="68"/>
  <c r="A22" i="68"/>
  <c r="I624" i="68"/>
  <c r="A30" i="68"/>
  <c r="B30" i="68"/>
  <c r="I168" i="68"/>
  <c r="B25" i="68"/>
  <c r="B29" i="68"/>
  <c r="J79" i="68"/>
  <c r="A81" i="68"/>
  <c r="K83" i="68"/>
  <c r="J337" i="68"/>
  <c r="A337" i="68" s="1"/>
  <c r="J336" i="68"/>
  <c r="B289" i="68"/>
  <c r="A21" i="68"/>
  <c r="A27" i="68"/>
  <c r="J171" i="68"/>
  <c r="B298" i="68"/>
  <c r="B21" i="68"/>
  <c r="B27" i="68"/>
  <c r="B302" i="68"/>
  <c r="B297" i="68"/>
  <c r="B299" i="68"/>
  <c r="C340" i="68"/>
  <c r="B660" i="68"/>
  <c r="B664" i="68"/>
  <c r="B668" i="68"/>
  <c r="A302" i="63"/>
  <c r="K35" i="66"/>
  <c r="B296" i="66"/>
  <c r="B666" i="66"/>
  <c r="B304" i="67"/>
  <c r="K149" i="67"/>
  <c r="A303" i="67"/>
  <c r="K148" i="67"/>
  <c r="B661" i="67"/>
  <c r="A661" i="67"/>
  <c r="B666" i="67"/>
  <c r="A666" i="67"/>
  <c r="I26" i="67"/>
  <c r="A26" i="67" s="1"/>
  <c r="J171" i="67"/>
  <c r="A171" i="67" s="1"/>
  <c r="A291" i="67"/>
  <c r="B296" i="67"/>
  <c r="A296" i="67"/>
  <c r="A27" i="67"/>
  <c r="K83" i="67"/>
  <c r="A659" i="67"/>
  <c r="B659" i="67"/>
  <c r="B665" i="67"/>
  <c r="B304" i="66"/>
  <c r="B658" i="66"/>
  <c r="A662" i="66"/>
  <c r="B667" i="66"/>
  <c r="B25" i="67"/>
  <c r="K82" i="67"/>
  <c r="B292" i="67"/>
  <c r="A292" i="67"/>
  <c r="B300" i="67"/>
  <c r="A300" i="67"/>
  <c r="B663" i="67"/>
  <c r="A302" i="67"/>
  <c r="A305" i="67"/>
  <c r="I340" i="67"/>
  <c r="A22" i="67"/>
  <c r="B28" i="67"/>
  <c r="I20" i="67"/>
  <c r="A148" i="67"/>
  <c r="A81" i="67"/>
  <c r="J79" i="67"/>
  <c r="I166" i="67"/>
  <c r="A301" i="67"/>
  <c r="B301" i="67"/>
  <c r="I30" i="67"/>
  <c r="A29" i="67"/>
  <c r="I624" i="67"/>
  <c r="L43" i="67"/>
  <c r="K81" i="67"/>
  <c r="B298" i="67"/>
  <c r="B21" i="67"/>
  <c r="B27" i="67"/>
  <c r="B290" i="67"/>
  <c r="B299" i="67"/>
  <c r="J337" i="67"/>
  <c r="A337" i="67" s="1"/>
  <c r="J336" i="67"/>
  <c r="B295" i="67"/>
  <c r="A294" i="67"/>
  <c r="K337" i="67"/>
  <c r="B660" i="67"/>
  <c r="B664" i="67"/>
  <c r="B668" i="67"/>
  <c r="A662" i="64"/>
  <c r="A293" i="65"/>
  <c r="A27" i="66"/>
  <c r="I20" i="65"/>
  <c r="B20" i="65" s="1"/>
  <c r="B302" i="65"/>
  <c r="B661" i="65"/>
  <c r="A21" i="66"/>
  <c r="K82" i="66"/>
  <c r="K149" i="66"/>
  <c r="B302" i="66"/>
  <c r="A302" i="66"/>
  <c r="A665" i="66"/>
  <c r="B665" i="66"/>
  <c r="B658" i="64"/>
  <c r="B661" i="64"/>
  <c r="B29" i="65"/>
  <c r="K148" i="65"/>
  <c r="J171" i="66"/>
  <c r="A171" i="66" s="1"/>
  <c r="B25" i="65"/>
  <c r="B301" i="65"/>
  <c r="B303" i="65"/>
  <c r="K36" i="66"/>
  <c r="K148" i="66"/>
  <c r="A300" i="66"/>
  <c r="B300" i="66"/>
  <c r="A663" i="66"/>
  <c r="B663" i="66"/>
  <c r="B301" i="66"/>
  <c r="I340" i="66"/>
  <c r="K37" i="66"/>
  <c r="A22" i="66"/>
  <c r="B22" i="66"/>
  <c r="B30" i="66"/>
  <c r="A30" i="66"/>
  <c r="B26" i="66"/>
  <c r="A26" i="66"/>
  <c r="B20" i="66"/>
  <c r="A20" i="66"/>
  <c r="A28" i="66"/>
  <c r="B28" i="66"/>
  <c r="I168" i="66"/>
  <c r="B21" i="66"/>
  <c r="B27" i="66"/>
  <c r="K81" i="66"/>
  <c r="A83" i="66"/>
  <c r="A291" i="66"/>
  <c r="B294" i="66"/>
  <c r="B297" i="66"/>
  <c r="A303" i="66"/>
  <c r="B306" i="66"/>
  <c r="A19" i="66"/>
  <c r="A25" i="66"/>
  <c r="A29" i="66"/>
  <c r="J337" i="66"/>
  <c r="J336" i="66"/>
  <c r="A336" i="66" s="1"/>
  <c r="A293" i="66"/>
  <c r="B295" i="66"/>
  <c r="A294" i="66"/>
  <c r="A305" i="66"/>
  <c r="B25" i="66"/>
  <c r="B29" i="66"/>
  <c r="J79" i="66"/>
  <c r="K83" i="66"/>
  <c r="B290" i="66"/>
  <c r="B299" i="66"/>
  <c r="B660" i="66"/>
  <c r="B664" i="66"/>
  <c r="B668" i="66"/>
  <c r="A29" i="65"/>
  <c r="B291" i="65"/>
  <c r="I22" i="64"/>
  <c r="B22" i="64" s="1"/>
  <c r="A665" i="65"/>
  <c r="B663" i="65"/>
  <c r="A82" i="65"/>
  <c r="K83" i="65"/>
  <c r="A19" i="63"/>
  <c r="I26" i="64"/>
  <c r="A304" i="64"/>
  <c r="I26" i="65"/>
  <c r="B26" i="65" s="1"/>
  <c r="B27" i="64"/>
  <c r="K35" i="64"/>
  <c r="A302" i="64"/>
  <c r="B659" i="64"/>
  <c r="A20" i="65"/>
  <c r="A306" i="65"/>
  <c r="B306" i="65"/>
  <c r="A666" i="65"/>
  <c r="B666" i="65"/>
  <c r="A659" i="65"/>
  <c r="B659" i="65"/>
  <c r="B662" i="65"/>
  <c r="A662" i="65"/>
  <c r="B305" i="62"/>
  <c r="I28" i="64"/>
  <c r="B28" i="64" s="1"/>
  <c r="K81" i="65"/>
  <c r="A81" i="65"/>
  <c r="K36" i="65"/>
  <c r="K149" i="65"/>
  <c r="B290" i="65"/>
  <c r="B292" i="65"/>
  <c r="A294" i="65"/>
  <c r="B296" i="65"/>
  <c r="B299" i="65"/>
  <c r="B667" i="65"/>
  <c r="K79" i="65"/>
  <c r="A79" i="65"/>
  <c r="J172" i="65"/>
  <c r="A37" i="65"/>
  <c r="K37" i="65"/>
  <c r="A27" i="65"/>
  <c r="B27" i="65"/>
  <c r="K35" i="65"/>
  <c r="B22" i="65"/>
  <c r="A22" i="65"/>
  <c r="A21" i="65"/>
  <c r="B21" i="65"/>
  <c r="B28" i="65"/>
  <c r="A28" i="65"/>
  <c r="A30" i="65"/>
  <c r="K65" i="65"/>
  <c r="K69" i="65"/>
  <c r="J171" i="65"/>
  <c r="B304" i="65"/>
  <c r="K67" i="65"/>
  <c r="J337" i="65"/>
  <c r="A337" i="65" s="1"/>
  <c r="J336" i="65"/>
  <c r="B289" i="65"/>
  <c r="B294" i="65"/>
  <c r="B300" i="65"/>
  <c r="A300" i="65"/>
  <c r="B305" i="65"/>
  <c r="A305" i="65"/>
  <c r="I340" i="65"/>
  <c r="B660" i="65"/>
  <c r="B664" i="65"/>
  <c r="B668" i="65"/>
  <c r="K37" i="64"/>
  <c r="A293" i="64"/>
  <c r="A296" i="64"/>
  <c r="B667" i="64"/>
  <c r="A666" i="64"/>
  <c r="K148" i="64"/>
  <c r="B300" i="64"/>
  <c r="K36" i="60"/>
  <c r="B667" i="62"/>
  <c r="B291" i="63"/>
  <c r="B303" i="63"/>
  <c r="B305" i="63"/>
  <c r="B659" i="63"/>
  <c r="B661" i="63"/>
  <c r="B666" i="63"/>
  <c r="K36" i="64"/>
  <c r="K83" i="64"/>
  <c r="K171" i="64"/>
  <c r="A665" i="64"/>
  <c r="B665" i="64"/>
  <c r="K37" i="61"/>
  <c r="A290" i="61"/>
  <c r="B27" i="62"/>
  <c r="A662" i="62"/>
  <c r="B296" i="63"/>
  <c r="B304" i="63"/>
  <c r="B662" i="63"/>
  <c r="B667" i="63"/>
  <c r="A83" i="64"/>
  <c r="A292" i="64"/>
  <c r="B292" i="64"/>
  <c r="B305" i="64"/>
  <c r="A305" i="64"/>
  <c r="A663" i="64"/>
  <c r="B663" i="64"/>
  <c r="K149" i="64"/>
  <c r="B301" i="64"/>
  <c r="I168" i="64"/>
  <c r="J337" i="64"/>
  <c r="J336" i="64"/>
  <c r="B295" i="64"/>
  <c r="A294" i="64"/>
  <c r="B25" i="64"/>
  <c r="B290" i="64"/>
  <c r="B293" i="64"/>
  <c r="B299" i="64"/>
  <c r="I20" i="64"/>
  <c r="I30" i="64"/>
  <c r="K62" i="64"/>
  <c r="K64" i="64"/>
  <c r="K65" i="64"/>
  <c r="K67" i="64"/>
  <c r="K68" i="64"/>
  <c r="K69" i="64"/>
  <c r="K70" i="64"/>
  <c r="J79" i="64"/>
  <c r="A81" i="64"/>
  <c r="K82" i="64"/>
  <c r="B29" i="64"/>
  <c r="B289" i="64"/>
  <c r="A291" i="64"/>
  <c r="B297" i="64"/>
  <c r="A303" i="64"/>
  <c r="B306" i="64"/>
  <c r="B660" i="64"/>
  <c r="B664" i="64"/>
  <c r="B668" i="64"/>
  <c r="B665" i="61"/>
  <c r="K35" i="62"/>
  <c r="B658" i="62"/>
  <c r="A148" i="63"/>
  <c r="B292" i="63"/>
  <c r="B658" i="63"/>
  <c r="B21" i="62"/>
  <c r="K35" i="63"/>
  <c r="K149" i="63"/>
  <c r="K35" i="60"/>
  <c r="A303" i="54"/>
  <c r="B27" i="59"/>
  <c r="B293" i="62"/>
  <c r="B301" i="62"/>
  <c r="B659" i="62"/>
  <c r="B661" i="62"/>
  <c r="B666" i="62"/>
  <c r="A20" i="63"/>
  <c r="A82" i="63"/>
  <c r="B298" i="63"/>
  <c r="A665" i="63"/>
  <c r="B665" i="63"/>
  <c r="A301" i="61"/>
  <c r="B294" i="62"/>
  <c r="A663" i="63"/>
  <c r="B663" i="63"/>
  <c r="I340" i="63"/>
  <c r="A21" i="63"/>
  <c r="I26" i="63"/>
  <c r="B25" i="63"/>
  <c r="A25" i="63"/>
  <c r="I28" i="63"/>
  <c r="A27" i="63"/>
  <c r="K36" i="63"/>
  <c r="K83" i="63"/>
  <c r="A83" i="63"/>
  <c r="I168" i="63"/>
  <c r="B300" i="63"/>
  <c r="J171" i="63"/>
  <c r="B295" i="63"/>
  <c r="A294" i="63"/>
  <c r="I22" i="63"/>
  <c r="B27" i="63"/>
  <c r="I30" i="63"/>
  <c r="B29" i="63"/>
  <c r="K37" i="63"/>
  <c r="A81" i="63"/>
  <c r="J79" i="63"/>
  <c r="J337" i="63"/>
  <c r="A337" i="63" s="1"/>
  <c r="J336" i="63"/>
  <c r="B297" i="63"/>
  <c r="B299" i="63"/>
  <c r="B301" i="63"/>
  <c r="A301" i="63"/>
  <c r="B290" i="63"/>
  <c r="A290" i="63"/>
  <c r="B294" i="63"/>
  <c r="A293" i="63"/>
  <c r="B306" i="63"/>
  <c r="A306" i="63"/>
  <c r="K337" i="63"/>
  <c r="B660" i="63"/>
  <c r="B664" i="63"/>
  <c r="B668" i="63"/>
  <c r="A27" i="62"/>
  <c r="K36" i="62"/>
  <c r="A27" i="60"/>
  <c r="K37" i="62"/>
  <c r="B304" i="61"/>
  <c r="J79" i="62"/>
  <c r="K79" i="62" s="1"/>
  <c r="K36" i="61"/>
  <c r="A294" i="61"/>
  <c r="B296" i="61"/>
  <c r="A21" i="62"/>
  <c r="A81" i="62"/>
  <c r="A83" i="62"/>
  <c r="J337" i="62"/>
  <c r="A337" i="62" s="1"/>
  <c r="B289" i="62"/>
  <c r="A665" i="62"/>
  <c r="B665" i="62"/>
  <c r="B296" i="62"/>
  <c r="A296" i="62"/>
  <c r="B299" i="62"/>
  <c r="B304" i="62"/>
  <c r="A304" i="62"/>
  <c r="K82" i="62"/>
  <c r="A300" i="62"/>
  <c r="B300" i="62"/>
  <c r="A663" i="62"/>
  <c r="B663" i="62"/>
  <c r="A290" i="62"/>
  <c r="C340" i="62"/>
  <c r="B22" i="62"/>
  <c r="I30" i="62"/>
  <c r="B29" i="62"/>
  <c r="A29" i="62"/>
  <c r="B306" i="62"/>
  <c r="A306" i="62"/>
  <c r="I26" i="62"/>
  <c r="B25" i="62"/>
  <c r="A25" i="62"/>
  <c r="A294" i="62"/>
  <c r="B295" i="62"/>
  <c r="A302" i="62"/>
  <c r="I20" i="62"/>
  <c r="A19" i="62"/>
  <c r="B28" i="62"/>
  <c r="A148" i="62"/>
  <c r="B291" i="62"/>
  <c r="A303" i="62"/>
  <c r="B303" i="62"/>
  <c r="K149" i="62"/>
  <c r="J171" i="62"/>
  <c r="A171" i="62" s="1"/>
  <c r="A292" i="62"/>
  <c r="K148" i="62"/>
  <c r="J336" i="62"/>
  <c r="B660" i="62"/>
  <c r="B664" i="62"/>
  <c r="B668" i="62"/>
  <c r="B290" i="60"/>
  <c r="A305" i="61"/>
  <c r="B662" i="61"/>
  <c r="A658" i="60"/>
  <c r="A658" i="61"/>
  <c r="B663" i="61"/>
  <c r="A81" i="60"/>
  <c r="A81" i="61"/>
  <c r="J79" i="61"/>
  <c r="K79" i="61" s="1"/>
  <c r="K148" i="61"/>
  <c r="K149" i="61"/>
  <c r="B28" i="61"/>
  <c r="A28" i="61"/>
  <c r="B22" i="61"/>
  <c r="A22" i="61"/>
  <c r="B21" i="59"/>
  <c r="K36" i="59"/>
  <c r="A21" i="60"/>
  <c r="B306" i="60"/>
  <c r="B21" i="61"/>
  <c r="B25" i="61"/>
  <c r="B27" i="61"/>
  <c r="B29" i="61"/>
  <c r="K35" i="61"/>
  <c r="B661" i="61"/>
  <c r="A661" i="61"/>
  <c r="B300" i="61"/>
  <c r="A300" i="61"/>
  <c r="B666" i="61"/>
  <c r="A666" i="61"/>
  <c r="I20" i="61"/>
  <c r="B20" i="61" s="1"/>
  <c r="I26" i="61"/>
  <c r="B26" i="61" s="1"/>
  <c r="I30" i="61"/>
  <c r="A30" i="61" s="1"/>
  <c r="J171" i="61"/>
  <c r="A171" i="61" s="1"/>
  <c r="A659" i="61"/>
  <c r="B659" i="61"/>
  <c r="A21" i="61"/>
  <c r="A27" i="61"/>
  <c r="K83" i="61"/>
  <c r="B293" i="61"/>
  <c r="A293" i="61"/>
  <c r="B294" i="61"/>
  <c r="B306" i="61"/>
  <c r="A306" i="61"/>
  <c r="B292" i="61"/>
  <c r="B667" i="61"/>
  <c r="K336" i="61"/>
  <c r="C340" i="61"/>
  <c r="B271" i="61"/>
  <c r="K82" i="61"/>
  <c r="A82" i="61"/>
  <c r="A62" i="61"/>
  <c r="K62" i="61"/>
  <c r="A64" i="61"/>
  <c r="K64" i="61"/>
  <c r="A68" i="61"/>
  <c r="K68" i="61"/>
  <c r="A70" i="61"/>
  <c r="K70" i="61"/>
  <c r="A65" i="61"/>
  <c r="K65" i="61"/>
  <c r="A67" i="61"/>
  <c r="K67" i="61"/>
  <c r="A69" i="61"/>
  <c r="K69" i="61"/>
  <c r="I168" i="61"/>
  <c r="B291" i="61"/>
  <c r="B302" i="61"/>
  <c r="B303" i="61"/>
  <c r="J337" i="61"/>
  <c r="B289" i="61"/>
  <c r="B660" i="61"/>
  <c r="B664" i="61"/>
  <c r="B668" i="61"/>
  <c r="A304" i="59"/>
  <c r="A300" i="60"/>
  <c r="B662" i="60"/>
  <c r="A665" i="60"/>
  <c r="B667" i="59"/>
  <c r="I20" i="60"/>
  <c r="I26" i="60"/>
  <c r="A26" i="60" s="1"/>
  <c r="B292" i="60"/>
  <c r="B304" i="60"/>
  <c r="B663" i="60"/>
  <c r="K82" i="59"/>
  <c r="A27" i="59"/>
  <c r="A662" i="59"/>
  <c r="B29" i="60"/>
  <c r="K37" i="60"/>
  <c r="K149" i="60"/>
  <c r="B301" i="60"/>
  <c r="A301" i="60"/>
  <c r="B661" i="60"/>
  <c r="A661" i="60"/>
  <c r="B666" i="60"/>
  <c r="A666" i="60"/>
  <c r="B294" i="59"/>
  <c r="I30" i="60"/>
  <c r="A30" i="60" s="1"/>
  <c r="K83" i="60"/>
  <c r="A659" i="60"/>
  <c r="B659" i="60"/>
  <c r="B305" i="59"/>
  <c r="B658" i="59"/>
  <c r="B25" i="60"/>
  <c r="A294" i="60"/>
  <c r="B295" i="60"/>
  <c r="B667" i="60"/>
  <c r="K148" i="60"/>
  <c r="K171" i="60"/>
  <c r="B28" i="60"/>
  <c r="A28" i="60"/>
  <c r="I168" i="60"/>
  <c r="B22" i="60"/>
  <c r="A22" i="60"/>
  <c r="J172" i="60"/>
  <c r="B271" i="60"/>
  <c r="A79" i="60"/>
  <c r="A82" i="60"/>
  <c r="A148" i="60"/>
  <c r="B291" i="60"/>
  <c r="A293" i="60"/>
  <c r="B296" i="60"/>
  <c r="A302" i="60"/>
  <c r="B303" i="60"/>
  <c r="A305" i="60"/>
  <c r="K62" i="60"/>
  <c r="K64" i="60"/>
  <c r="K65" i="60"/>
  <c r="K67" i="60"/>
  <c r="K68" i="60"/>
  <c r="K69" i="60"/>
  <c r="K70" i="60"/>
  <c r="B21" i="60"/>
  <c r="B27" i="60"/>
  <c r="K81" i="60"/>
  <c r="A83" i="60"/>
  <c r="J336" i="60"/>
  <c r="A336" i="60" s="1"/>
  <c r="B289" i="60"/>
  <c r="J337" i="60"/>
  <c r="B294" i="60"/>
  <c r="C340" i="60"/>
  <c r="B660" i="60"/>
  <c r="B664" i="60"/>
  <c r="B668" i="60"/>
  <c r="A291" i="59"/>
  <c r="A300" i="59"/>
  <c r="A661" i="59"/>
  <c r="A666" i="59"/>
  <c r="B304" i="57"/>
  <c r="A302" i="58"/>
  <c r="A296" i="59"/>
  <c r="A302" i="59"/>
  <c r="B659" i="59"/>
  <c r="A22" i="59"/>
  <c r="B22" i="59"/>
  <c r="A302" i="57"/>
  <c r="B291" i="58"/>
  <c r="A21" i="59"/>
  <c r="K35" i="59"/>
  <c r="J171" i="59"/>
  <c r="A171" i="59" s="1"/>
  <c r="A665" i="59"/>
  <c r="B665" i="59"/>
  <c r="B300" i="58"/>
  <c r="K37" i="59"/>
  <c r="K83" i="59"/>
  <c r="B297" i="59"/>
  <c r="J79" i="57"/>
  <c r="A79" i="57" s="1"/>
  <c r="A292" i="59"/>
  <c r="B292" i="59"/>
  <c r="A663" i="59"/>
  <c r="B663" i="59"/>
  <c r="A293" i="59"/>
  <c r="B271" i="59"/>
  <c r="B290" i="59"/>
  <c r="B299" i="59"/>
  <c r="A303" i="59"/>
  <c r="B306" i="59"/>
  <c r="B28" i="59"/>
  <c r="B20" i="59"/>
  <c r="A20" i="59"/>
  <c r="B30" i="59"/>
  <c r="A30" i="59"/>
  <c r="B26" i="59"/>
  <c r="A26" i="59"/>
  <c r="K81" i="59"/>
  <c r="K148" i="59"/>
  <c r="K149" i="59"/>
  <c r="I166" i="59"/>
  <c r="J337" i="59"/>
  <c r="A337" i="59" s="1"/>
  <c r="J336" i="59"/>
  <c r="B295" i="59"/>
  <c r="A294" i="59"/>
  <c r="A19" i="59"/>
  <c r="A25" i="59"/>
  <c r="A29" i="59"/>
  <c r="B25" i="59"/>
  <c r="B29" i="59"/>
  <c r="J79" i="59"/>
  <c r="A81" i="59"/>
  <c r="B298" i="59"/>
  <c r="B301" i="59"/>
  <c r="B660" i="59"/>
  <c r="B664" i="59"/>
  <c r="B668" i="59"/>
  <c r="K148" i="58"/>
  <c r="K149" i="58"/>
  <c r="A658" i="58"/>
  <c r="B667" i="58"/>
  <c r="B301" i="57"/>
  <c r="A303" i="57"/>
  <c r="A19" i="58"/>
  <c r="A290" i="58"/>
  <c r="A296" i="58"/>
  <c r="A303" i="58"/>
  <c r="I22" i="56"/>
  <c r="A22" i="56" s="1"/>
  <c r="A81" i="57"/>
  <c r="A662" i="58"/>
  <c r="A294" i="57"/>
  <c r="K35" i="58"/>
  <c r="A82" i="58"/>
  <c r="A663" i="58"/>
  <c r="B663" i="58"/>
  <c r="K149" i="57"/>
  <c r="A304" i="58"/>
  <c r="B304" i="58"/>
  <c r="B20" i="56"/>
  <c r="K148" i="57"/>
  <c r="A665" i="58"/>
  <c r="B665" i="58"/>
  <c r="A661" i="58"/>
  <c r="A666" i="58"/>
  <c r="A306" i="58"/>
  <c r="B659" i="58"/>
  <c r="A20" i="58"/>
  <c r="A28" i="58"/>
  <c r="B28" i="58"/>
  <c r="I168" i="58"/>
  <c r="I26" i="58"/>
  <c r="B25" i="58"/>
  <c r="B27" i="58"/>
  <c r="K36" i="58"/>
  <c r="A83" i="58"/>
  <c r="B292" i="58"/>
  <c r="A294" i="58"/>
  <c r="B297" i="58"/>
  <c r="J337" i="58"/>
  <c r="A337" i="58" s="1"/>
  <c r="J336" i="58"/>
  <c r="A21" i="58"/>
  <c r="I22" i="58"/>
  <c r="J171" i="58"/>
  <c r="B271" i="58"/>
  <c r="I30" i="58"/>
  <c r="B29" i="58"/>
  <c r="A25" i="58"/>
  <c r="A27" i="58"/>
  <c r="K37" i="58"/>
  <c r="A81" i="58"/>
  <c r="J79" i="58"/>
  <c r="B294" i="58"/>
  <c r="A293" i="58"/>
  <c r="A301" i="58"/>
  <c r="B305" i="58"/>
  <c r="B660" i="58"/>
  <c r="B664" i="58"/>
  <c r="B668" i="58"/>
  <c r="B662" i="56"/>
  <c r="I28" i="57"/>
  <c r="B28" i="57" s="1"/>
  <c r="I30" i="57"/>
  <c r="B30" i="57" s="1"/>
  <c r="B658" i="57"/>
  <c r="A662" i="57"/>
  <c r="B667" i="57"/>
  <c r="A302" i="56"/>
  <c r="A29" i="57"/>
  <c r="A661" i="57"/>
  <c r="A666" i="57"/>
  <c r="A83" i="57"/>
  <c r="A290" i="57"/>
  <c r="B306" i="57"/>
  <c r="B659" i="57"/>
  <c r="K36" i="57"/>
  <c r="B27" i="57"/>
  <c r="B20" i="57"/>
  <c r="A20" i="57"/>
  <c r="I30" i="54"/>
  <c r="B30" i="54" s="1"/>
  <c r="B21" i="57"/>
  <c r="B25" i="57"/>
  <c r="K35" i="57"/>
  <c r="K37" i="57"/>
  <c r="A665" i="57"/>
  <c r="B665" i="57"/>
  <c r="A666" i="56"/>
  <c r="I22" i="57"/>
  <c r="B22" i="57" s="1"/>
  <c r="I26" i="57"/>
  <c r="B26" i="57" s="1"/>
  <c r="B291" i="57"/>
  <c r="A291" i="57"/>
  <c r="A19" i="57"/>
  <c r="A663" i="57"/>
  <c r="B663" i="57"/>
  <c r="B292" i="57"/>
  <c r="B296" i="57"/>
  <c r="I168" i="57"/>
  <c r="A337" i="57"/>
  <c r="K337" i="57"/>
  <c r="B271" i="57"/>
  <c r="A293" i="57"/>
  <c r="B294" i="57"/>
  <c r="A300" i="57"/>
  <c r="A305" i="57"/>
  <c r="C340" i="57"/>
  <c r="K82" i="57"/>
  <c r="J171" i="57"/>
  <c r="B289" i="57"/>
  <c r="B297" i="57"/>
  <c r="B298" i="57"/>
  <c r="B299" i="57"/>
  <c r="J336" i="57"/>
  <c r="A336" i="57" s="1"/>
  <c r="B660" i="57"/>
  <c r="B664" i="57"/>
  <c r="B668" i="57"/>
  <c r="K149" i="56"/>
  <c r="B292" i="56"/>
  <c r="A665" i="56"/>
  <c r="A303" i="56"/>
  <c r="B663" i="56"/>
  <c r="I22" i="55"/>
  <c r="A22" i="55" s="1"/>
  <c r="B296" i="56"/>
  <c r="K82" i="56"/>
  <c r="A659" i="56"/>
  <c r="B659" i="56"/>
  <c r="B29" i="54"/>
  <c r="B658" i="55"/>
  <c r="A19" i="56"/>
  <c r="A21" i="56"/>
  <c r="K35" i="56"/>
  <c r="K148" i="56"/>
  <c r="A304" i="56"/>
  <c r="A662" i="55"/>
  <c r="A291" i="56"/>
  <c r="A658" i="56"/>
  <c r="A661" i="56"/>
  <c r="A667" i="56"/>
  <c r="B667" i="56"/>
  <c r="K37" i="55"/>
  <c r="A290" i="55"/>
  <c r="B296" i="55"/>
  <c r="B299" i="56"/>
  <c r="A305" i="56"/>
  <c r="B305" i="56"/>
  <c r="C340" i="56"/>
  <c r="I30" i="56"/>
  <c r="B29" i="56"/>
  <c r="J171" i="56"/>
  <c r="J337" i="56"/>
  <c r="A337" i="56" s="1"/>
  <c r="J336" i="56"/>
  <c r="A336" i="56" s="1"/>
  <c r="B301" i="56"/>
  <c r="A301" i="56"/>
  <c r="A27" i="56"/>
  <c r="I28" i="56"/>
  <c r="K37" i="56"/>
  <c r="A81" i="56"/>
  <c r="J79" i="56"/>
  <c r="I168" i="56"/>
  <c r="B290" i="56"/>
  <c r="A290" i="56"/>
  <c r="B294" i="56"/>
  <c r="A293" i="56"/>
  <c r="B306" i="56"/>
  <c r="A306" i="56"/>
  <c r="I26" i="56"/>
  <c r="B25" i="56"/>
  <c r="A29" i="56"/>
  <c r="K36" i="56"/>
  <c r="A83" i="56"/>
  <c r="B271" i="56"/>
  <c r="B295" i="56"/>
  <c r="A294" i="56"/>
  <c r="B298" i="56"/>
  <c r="B300" i="56"/>
  <c r="B660" i="56"/>
  <c r="B664" i="56"/>
  <c r="B668" i="56"/>
  <c r="B25" i="54"/>
  <c r="K36" i="54"/>
  <c r="A21" i="55"/>
  <c r="B302" i="55"/>
  <c r="B667" i="55"/>
  <c r="B302" i="54"/>
  <c r="B300" i="55"/>
  <c r="A661" i="55"/>
  <c r="A666" i="55"/>
  <c r="K149" i="54"/>
  <c r="B303" i="55"/>
  <c r="B659" i="55"/>
  <c r="B292" i="54"/>
  <c r="A662" i="54"/>
  <c r="K35" i="55"/>
  <c r="A82" i="55"/>
  <c r="A304" i="55"/>
  <c r="B304" i="55"/>
  <c r="A291" i="55"/>
  <c r="B291" i="55"/>
  <c r="A665" i="55"/>
  <c r="B665" i="55"/>
  <c r="B291" i="54"/>
  <c r="B296" i="54"/>
  <c r="B298" i="55"/>
  <c r="A19" i="55"/>
  <c r="A663" i="55"/>
  <c r="B663" i="55"/>
  <c r="B305" i="55"/>
  <c r="B20" i="55"/>
  <c r="K149" i="55"/>
  <c r="K148" i="55"/>
  <c r="I28" i="55"/>
  <c r="A27" i="55"/>
  <c r="B27" i="55"/>
  <c r="B297" i="55"/>
  <c r="K171" i="55"/>
  <c r="A171" i="55"/>
  <c r="J337" i="55"/>
  <c r="A337" i="55" s="1"/>
  <c r="J336" i="55"/>
  <c r="B289" i="55"/>
  <c r="I30" i="55"/>
  <c r="B29" i="55"/>
  <c r="A29" i="55"/>
  <c r="A294" i="55"/>
  <c r="B295" i="55"/>
  <c r="K83" i="55"/>
  <c r="A83" i="55"/>
  <c r="I168" i="55"/>
  <c r="B292" i="55"/>
  <c r="A292" i="55"/>
  <c r="B271" i="55"/>
  <c r="B294" i="55"/>
  <c r="A293" i="55"/>
  <c r="B301" i="55"/>
  <c r="A301" i="55"/>
  <c r="I26" i="55"/>
  <c r="B25" i="55"/>
  <c r="K36" i="55"/>
  <c r="B306" i="55"/>
  <c r="A306" i="55"/>
  <c r="A81" i="55"/>
  <c r="J79" i="55"/>
  <c r="B660" i="55"/>
  <c r="B664" i="55"/>
  <c r="B668" i="55"/>
  <c r="I22" i="54"/>
  <c r="B22" i="54" s="1"/>
  <c r="A666" i="54"/>
  <c r="B21" i="54"/>
  <c r="J79" i="54"/>
  <c r="K79" i="54" s="1"/>
  <c r="A658" i="54"/>
  <c r="A19" i="54"/>
  <c r="A81" i="54"/>
  <c r="A26" i="54"/>
  <c r="B26" i="54"/>
  <c r="A663" i="54"/>
  <c r="B663" i="54"/>
  <c r="A25" i="54"/>
  <c r="K37" i="54"/>
  <c r="K148" i="54"/>
  <c r="B295" i="54"/>
  <c r="A294" i="54"/>
  <c r="A659" i="54"/>
  <c r="B659" i="54"/>
  <c r="A290" i="54"/>
  <c r="B290" i="54"/>
  <c r="A301" i="54"/>
  <c r="B301" i="54"/>
  <c r="A306" i="54"/>
  <c r="B306" i="54"/>
  <c r="A667" i="54"/>
  <c r="B667" i="54"/>
  <c r="A304" i="54"/>
  <c r="B304" i="54"/>
  <c r="B660" i="54"/>
  <c r="B664" i="54"/>
  <c r="B668" i="54"/>
  <c r="B293" i="54"/>
  <c r="B294" i="54"/>
  <c r="A293" i="54"/>
  <c r="K35" i="54"/>
  <c r="J171" i="54"/>
  <c r="A20" i="54"/>
  <c r="I28" i="54"/>
  <c r="K83" i="54"/>
  <c r="B300" i="54"/>
  <c r="A300" i="54"/>
  <c r="B305" i="54"/>
  <c r="A305" i="54"/>
  <c r="B27" i="54"/>
  <c r="K67" i="54"/>
  <c r="K82" i="54"/>
  <c r="B271" i="54"/>
  <c r="J337" i="54"/>
  <c r="J336" i="54"/>
  <c r="A336" i="54" s="1"/>
  <c r="B289" i="54"/>
  <c r="C340" i="54"/>
  <c r="A661" i="54"/>
  <c r="A665" i="54"/>
  <c r="B663" i="49"/>
  <c r="B659" i="49"/>
  <c r="B665" i="49"/>
  <c r="B667" i="49"/>
  <c r="A666" i="49"/>
  <c r="A658" i="49"/>
  <c r="A662" i="49"/>
  <c r="B301" i="49"/>
  <c r="B661" i="49"/>
  <c r="B25" i="48"/>
  <c r="A306" i="49"/>
  <c r="B290" i="49"/>
  <c r="A290" i="48"/>
  <c r="B304" i="48"/>
  <c r="K149" i="47"/>
  <c r="B304" i="47"/>
  <c r="B29" i="48"/>
  <c r="A666" i="48"/>
  <c r="A37" i="49"/>
  <c r="K82" i="49"/>
  <c r="K149" i="49"/>
  <c r="B300" i="49"/>
  <c r="A300" i="49"/>
  <c r="I30" i="48"/>
  <c r="A30" i="48" s="1"/>
  <c r="B306" i="48"/>
  <c r="K148" i="49"/>
  <c r="B298" i="49"/>
  <c r="K35" i="49"/>
  <c r="K36" i="49"/>
  <c r="C340" i="49"/>
  <c r="A148" i="49"/>
  <c r="B291" i="49"/>
  <c r="A291" i="49"/>
  <c r="A296" i="49"/>
  <c r="B305" i="49"/>
  <c r="A305" i="49"/>
  <c r="I30" i="49"/>
  <c r="B29" i="49"/>
  <c r="B20" i="49"/>
  <c r="I28" i="49"/>
  <c r="B27" i="49"/>
  <c r="A36" i="49"/>
  <c r="B299" i="49"/>
  <c r="A19" i="49"/>
  <c r="I26" i="49"/>
  <c r="B25" i="49"/>
  <c r="A35" i="49"/>
  <c r="A81" i="49"/>
  <c r="J79" i="49"/>
  <c r="K81" i="49"/>
  <c r="K83" i="49"/>
  <c r="A83" i="49"/>
  <c r="I168" i="49"/>
  <c r="B271" i="49"/>
  <c r="A293" i="49"/>
  <c r="B303" i="49"/>
  <c r="A303" i="49"/>
  <c r="I22" i="49"/>
  <c r="B21" i="49"/>
  <c r="K171" i="49"/>
  <c r="B292" i="49"/>
  <c r="B304" i="49"/>
  <c r="J337" i="49"/>
  <c r="J336" i="49"/>
  <c r="A336" i="49" s="1"/>
  <c r="B289" i="49"/>
  <c r="B660" i="49"/>
  <c r="B668" i="49"/>
  <c r="I20" i="48"/>
  <c r="B20" i="48" s="1"/>
  <c r="B667" i="46"/>
  <c r="I26" i="48"/>
  <c r="A26" i="48" s="1"/>
  <c r="K36" i="48"/>
  <c r="A303" i="48"/>
  <c r="A658" i="48"/>
  <c r="J79" i="48"/>
  <c r="B304" i="46"/>
  <c r="A665" i="47"/>
  <c r="A81" i="48"/>
  <c r="K149" i="48"/>
  <c r="B301" i="48"/>
  <c r="A662" i="48"/>
  <c r="B306" i="47"/>
  <c r="A667" i="47"/>
  <c r="B667" i="47"/>
  <c r="A294" i="48"/>
  <c r="B663" i="48"/>
  <c r="A663" i="48"/>
  <c r="B292" i="47"/>
  <c r="A292" i="47"/>
  <c r="A291" i="48"/>
  <c r="B291" i="48"/>
  <c r="A81" i="46"/>
  <c r="B306" i="46"/>
  <c r="A27" i="48"/>
  <c r="I28" i="48"/>
  <c r="B28" i="48" s="1"/>
  <c r="A302" i="48"/>
  <c r="B659" i="48"/>
  <c r="A659" i="48"/>
  <c r="B667" i="48"/>
  <c r="A667" i="48"/>
  <c r="K35" i="48"/>
  <c r="K37" i="48"/>
  <c r="K148" i="48"/>
  <c r="B660" i="48"/>
  <c r="B668" i="48"/>
  <c r="C340" i="48"/>
  <c r="K69" i="48"/>
  <c r="J171" i="48"/>
  <c r="A171" i="48" s="1"/>
  <c r="A83" i="48"/>
  <c r="I166" i="48"/>
  <c r="A292" i="48"/>
  <c r="B292" i="48"/>
  <c r="A21" i="48"/>
  <c r="I22" i="48"/>
  <c r="A296" i="48"/>
  <c r="K171" i="48"/>
  <c r="J337" i="48"/>
  <c r="B289" i="48"/>
  <c r="J336" i="48"/>
  <c r="A336" i="48" s="1"/>
  <c r="A293" i="48"/>
  <c r="K82" i="48"/>
  <c r="B271" i="48"/>
  <c r="K62" i="48"/>
  <c r="K70" i="48"/>
  <c r="B300" i="48"/>
  <c r="A300" i="48"/>
  <c r="B305" i="48"/>
  <c r="A305" i="48"/>
  <c r="A661" i="48"/>
  <c r="A665" i="48"/>
  <c r="A25" i="47"/>
  <c r="B29" i="47"/>
  <c r="A303" i="47"/>
  <c r="B658" i="47"/>
  <c r="I20" i="47"/>
  <c r="A20" i="47" s="1"/>
  <c r="I30" i="47"/>
  <c r="B30" i="47" s="1"/>
  <c r="B663" i="47"/>
  <c r="K148" i="46"/>
  <c r="K148" i="47"/>
  <c r="B658" i="45"/>
  <c r="B21" i="46"/>
  <c r="K35" i="46"/>
  <c r="I26" i="47"/>
  <c r="B26" i="47" s="1"/>
  <c r="K83" i="47"/>
  <c r="B661" i="47"/>
  <c r="A661" i="47"/>
  <c r="B666" i="47"/>
  <c r="A666" i="47"/>
  <c r="K171" i="47"/>
  <c r="B291" i="47"/>
  <c r="A291" i="47"/>
  <c r="B667" i="45"/>
  <c r="I20" i="46"/>
  <c r="B20" i="46" s="1"/>
  <c r="I22" i="46"/>
  <c r="B22" i="46" s="1"/>
  <c r="A665" i="46"/>
  <c r="K35" i="47"/>
  <c r="K36" i="47"/>
  <c r="K37" i="47"/>
  <c r="A83" i="47"/>
  <c r="A659" i="47"/>
  <c r="B659" i="47"/>
  <c r="B290" i="47"/>
  <c r="B299" i="47"/>
  <c r="B305" i="47"/>
  <c r="A305" i="47"/>
  <c r="A662" i="47"/>
  <c r="B20" i="47"/>
  <c r="C340" i="47"/>
  <c r="B28" i="47"/>
  <c r="A28" i="47"/>
  <c r="B22" i="47"/>
  <c r="A22" i="47"/>
  <c r="K62" i="47"/>
  <c r="K64" i="47"/>
  <c r="K65" i="47"/>
  <c r="K67" i="47"/>
  <c r="K68" i="47"/>
  <c r="K69" i="47"/>
  <c r="K70" i="47"/>
  <c r="J337" i="47"/>
  <c r="J336" i="47"/>
  <c r="A336" i="47" s="1"/>
  <c r="A294" i="47"/>
  <c r="A301" i="47"/>
  <c r="B301" i="47"/>
  <c r="A21" i="47"/>
  <c r="A27" i="47"/>
  <c r="A81" i="47"/>
  <c r="J79" i="47"/>
  <c r="B298" i="47"/>
  <c r="A300" i="47"/>
  <c r="A82" i="47"/>
  <c r="K82" i="47"/>
  <c r="B21" i="47"/>
  <c r="B27" i="47"/>
  <c r="B271" i="47"/>
  <c r="B297" i="47"/>
  <c r="B660" i="47"/>
  <c r="B668" i="47"/>
  <c r="J79" i="46"/>
  <c r="K79" i="46" s="1"/>
  <c r="I20" i="45"/>
  <c r="A20" i="45" s="1"/>
  <c r="A661" i="46"/>
  <c r="B663" i="46"/>
  <c r="B292" i="46"/>
  <c r="B659" i="46"/>
  <c r="K83" i="46"/>
  <c r="A301" i="45"/>
  <c r="I28" i="46"/>
  <c r="A27" i="46"/>
  <c r="A296" i="46"/>
  <c r="B303" i="46"/>
  <c r="A303" i="46"/>
  <c r="I22" i="43"/>
  <c r="A22" i="43" s="1"/>
  <c r="B21" i="43"/>
  <c r="A666" i="45"/>
  <c r="B666" i="45"/>
  <c r="A659" i="45"/>
  <c r="B659" i="45"/>
  <c r="A25" i="46"/>
  <c r="I26" i="46"/>
  <c r="B26" i="46" s="1"/>
  <c r="A29" i="46"/>
  <c r="I30" i="46"/>
  <c r="K36" i="46"/>
  <c r="A294" i="46"/>
  <c r="B301" i="46"/>
  <c r="A301" i="46"/>
  <c r="A29" i="45"/>
  <c r="I30" i="45"/>
  <c r="A30" i="45" s="1"/>
  <c r="A303" i="45"/>
  <c r="B303" i="45"/>
  <c r="B27" i="46"/>
  <c r="B666" i="46"/>
  <c r="A666" i="46"/>
  <c r="B662" i="46"/>
  <c r="A662" i="46"/>
  <c r="K149" i="45"/>
  <c r="J171" i="46"/>
  <c r="A171" i="46" s="1"/>
  <c r="B290" i="46"/>
  <c r="B658" i="46"/>
  <c r="A658" i="46"/>
  <c r="K37" i="46"/>
  <c r="K149" i="46"/>
  <c r="A291" i="46"/>
  <c r="K62" i="46"/>
  <c r="K64" i="46"/>
  <c r="K67" i="46"/>
  <c r="K70" i="46"/>
  <c r="K68" i="46"/>
  <c r="K69" i="46"/>
  <c r="B299" i="46"/>
  <c r="A82" i="46"/>
  <c r="K82" i="46"/>
  <c r="B271" i="46"/>
  <c r="B300" i="46"/>
  <c r="A300" i="46"/>
  <c r="A64" i="46"/>
  <c r="A68" i="46"/>
  <c r="J336" i="46"/>
  <c r="J337" i="46"/>
  <c r="A337" i="46" s="1"/>
  <c r="B289" i="46"/>
  <c r="A293" i="46"/>
  <c r="B297" i="46"/>
  <c r="A67" i="46"/>
  <c r="B298" i="46"/>
  <c r="B305" i="46"/>
  <c r="A305" i="46"/>
  <c r="B660" i="46"/>
  <c r="B668" i="46"/>
  <c r="B661" i="45"/>
  <c r="A25" i="44"/>
  <c r="J79" i="45"/>
  <c r="K79" i="45" s="1"/>
  <c r="B291" i="45"/>
  <c r="A662" i="45"/>
  <c r="A292" i="44"/>
  <c r="B292" i="44"/>
  <c r="A663" i="44"/>
  <c r="B663" i="44"/>
  <c r="A658" i="43"/>
  <c r="B658" i="43"/>
  <c r="A290" i="44"/>
  <c r="B290" i="44"/>
  <c r="B304" i="43"/>
  <c r="A304" i="43"/>
  <c r="A665" i="44"/>
  <c r="B665" i="44"/>
  <c r="A25" i="45"/>
  <c r="I26" i="45"/>
  <c r="B25" i="45"/>
  <c r="B305" i="45"/>
  <c r="A305" i="45"/>
  <c r="K36" i="44"/>
  <c r="K81" i="45"/>
  <c r="A663" i="45"/>
  <c r="B663" i="45"/>
  <c r="K35" i="43"/>
  <c r="B667" i="43"/>
  <c r="I26" i="44"/>
  <c r="B658" i="44"/>
  <c r="K35" i="45"/>
  <c r="K148" i="45"/>
  <c r="A665" i="45"/>
  <c r="B665" i="45"/>
  <c r="A293" i="45"/>
  <c r="A290" i="45"/>
  <c r="A300" i="45"/>
  <c r="A306" i="45"/>
  <c r="K337" i="45"/>
  <c r="C340" i="45"/>
  <c r="B271" i="45"/>
  <c r="K82" i="45"/>
  <c r="I28" i="45"/>
  <c r="B27" i="45"/>
  <c r="A27" i="45"/>
  <c r="A83" i="45"/>
  <c r="J171" i="45"/>
  <c r="A171" i="45" s="1"/>
  <c r="B292" i="45"/>
  <c r="A292" i="45"/>
  <c r="A296" i="45"/>
  <c r="B304" i="45"/>
  <c r="A304" i="45"/>
  <c r="I22" i="45"/>
  <c r="B21" i="45"/>
  <c r="A21" i="45"/>
  <c r="K37" i="45"/>
  <c r="K83" i="45"/>
  <c r="K36" i="45"/>
  <c r="K62" i="45"/>
  <c r="K64" i="45"/>
  <c r="K68" i="45"/>
  <c r="K70" i="45"/>
  <c r="A82" i="45"/>
  <c r="B289" i="45"/>
  <c r="J336" i="45"/>
  <c r="A336" i="45" s="1"/>
  <c r="B660" i="45"/>
  <c r="B668" i="45"/>
  <c r="B291" i="43"/>
  <c r="B29" i="44"/>
  <c r="K35" i="44"/>
  <c r="B305" i="44"/>
  <c r="I22" i="44"/>
  <c r="B22" i="44" s="1"/>
  <c r="K149" i="44"/>
  <c r="A19" i="44"/>
  <c r="I20" i="44"/>
  <c r="A20" i="44" s="1"/>
  <c r="A300" i="43"/>
  <c r="B300" i="43"/>
  <c r="B661" i="44"/>
  <c r="A661" i="44"/>
  <c r="A29" i="44"/>
  <c r="K37" i="44"/>
  <c r="A83" i="44"/>
  <c r="A296" i="44"/>
  <c r="B666" i="44"/>
  <c r="A666" i="44"/>
  <c r="B291" i="42"/>
  <c r="A301" i="42"/>
  <c r="K83" i="44"/>
  <c r="B300" i="44"/>
  <c r="A300" i="44"/>
  <c r="A82" i="43"/>
  <c r="A662" i="43"/>
  <c r="B21" i="44"/>
  <c r="K148" i="44"/>
  <c r="J171" i="44"/>
  <c r="A659" i="44"/>
  <c r="B659" i="44"/>
  <c r="A304" i="44"/>
  <c r="A662" i="44"/>
  <c r="B667" i="44"/>
  <c r="K67" i="44"/>
  <c r="B30" i="44"/>
  <c r="K65" i="44"/>
  <c r="K69" i="44"/>
  <c r="K64" i="44"/>
  <c r="K68" i="44"/>
  <c r="A81" i="44"/>
  <c r="J79" i="44"/>
  <c r="I28" i="44"/>
  <c r="B27" i="44"/>
  <c r="K81" i="44"/>
  <c r="A148" i="44"/>
  <c r="B271" i="44"/>
  <c r="I166" i="44"/>
  <c r="J337" i="44"/>
  <c r="J336" i="44"/>
  <c r="A336" i="44" s="1"/>
  <c r="A294" i="44"/>
  <c r="K82" i="44"/>
  <c r="B298" i="44"/>
  <c r="B301" i="44"/>
  <c r="B289" i="44"/>
  <c r="A291" i="44"/>
  <c r="B297" i="44"/>
  <c r="A303" i="44"/>
  <c r="B306" i="44"/>
  <c r="B660" i="44"/>
  <c r="B668" i="44"/>
  <c r="I28" i="43"/>
  <c r="A28" i="43" s="1"/>
  <c r="A303" i="43"/>
  <c r="A661" i="43"/>
  <c r="A666" i="43"/>
  <c r="A658" i="42"/>
  <c r="B665" i="42"/>
  <c r="B659" i="43"/>
  <c r="A667" i="42"/>
  <c r="B667" i="42"/>
  <c r="A148" i="43"/>
  <c r="A21" i="43"/>
  <c r="A296" i="43"/>
  <c r="A665" i="43"/>
  <c r="B665" i="43"/>
  <c r="K36" i="42"/>
  <c r="K148" i="42"/>
  <c r="A27" i="43"/>
  <c r="K37" i="43"/>
  <c r="A663" i="43"/>
  <c r="B663" i="43"/>
  <c r="K148" i="43"/>
  <c r="K149" i="43"/>
  <c r="I168" i="43"/>
  <c r="J336" i="43"/>
  <c r="J337" i="43"/>
  <c r="A337" i="43" s="1"/>
  <c r="B301" i="43"/>
  <c r="A301" i="43"/>
  <c r="A19" i="43"/>
  <c r="B20" i="43"/>
  <c r="I30" i="43"/>
  <c r="B29" i="43"/>
  <c r="J171" i="43"/>
  <c r="B271" i="43"/>
  <c r="A290" i="43"/>
  <c r="B306" i="43"/>
  <c r="A306" i="43"/>
  <c r="A81" i="43"/>
  <c r="J79" i="43"/>
  <c r="A292" i="43"/>
  <c r="A293" i="43"/>
  <c r="I26" i="43"/>
  <c r="B25" i="43"/>
  <c r="A29" i="43"/>
  <c r="K36" i="43"/>
  <c r="K81" i="43"/>
  <c r="A83" i="43"/>
  <c r="B289" i="43"/>
  <c r="B305" i="43"/>
  <c r="C340" i="43"/>
  <c r="B660" i="43"/>
  <c r="B668" i="43"/>
  <c r="A662" i="42"/>
  <c r="A290" i="42"/>
  <c r="B303" i="42"/>
  <c r="A306" i="42"/>
  <c r="B661" i="42"/>
  <c r="B663" i="42"/>
  <c r="K149" i="42"/>
  <c r="B659" i="42"/>
  <c r="A666" i="42"/>
  <c r="J79" i="42"/>
  <c r="A79" i="42" s="1"/>
  <c r="K81" i="42"/>
  <c r="I20" i="42"/>
  <c r="A19" i="42"/>
  <c r="B25" i="42"/>
  <c r="I26" i="42"/>
  <c r="A25" i="42"/>
  <c r="B29" i="42"/>
  <c r="I30" i="42"/>
  <c r="A29" i="42"/>
  <c r="A21" i="42"/>
  <c r="B21" i="42"/>
  <c r="I22" i="42"/>
  <c r="A27" i="42"/>
  <c r="B27" i="42"/>
  <c r="K35" i="42"/>
  <c r="K37" i="42"/>
  <c r="J337" i="42"/>
  <c r="A337" i="42" s="1"/>
  <c r="J336" i="42"/>
  <c r="B289" i="42"/>
  <c r="K62" i="42"/>
  <c r="K70" i="42"/>
  <c r="B271" i="42"/>
  <c r="A293" i="42"/>
  <c r="B304" i="42"/>
  <c r="I168" i="42"/>
  <c r="A28" i="42"/>
  <c r="J171" i="42"/>
  <c r="K64" i="42"/>
  <c r="K68" i="42"/>
  <c r="A82" i="42"/>
  <c r="K83" i="42"/>
  <c r="B292" i="42"/>
  <c r="A300" i="42"/>
  <c r="B300" i="42"/>
  <c r="A305" i="42"/>
  <c r="B305" i="42"/>
  <c r="I340" i="42"/>
  <c r="B660" i="42"/>
  <c r="B668" i="42"/>
  <c r="B20" i="69" l="1"/>
  <c r="A20" i="69"/>
  <c r="K337" i="69"/>
  <c r="I168" i="69"/>
  <c r="J172" i="69"/>
  <c r="A79" i="69"/>
  <c r="K79" i="69"/>
  <c r="B26" i="69"/>
  <c r="A26" i="69"/>
  <c r="K336" i="69"/>
  <c r="A336" i="69"/>
  <c r="J624" i="69"/>
  <c r="A624" i="69" s="1"/>
  <c r="I624" i="66"/>
  <c r="J624" i="66" s="1"/>
  <c r="A624" i="66" s="1"/>
  <c r="K337" i="68"/>
  <c r="K336" i="68"/>
  <c r="A336" i="68"/>
  <c r="A79" i="68"/>
  <c r="K79" i="68"/>
  <c r="J172" i="68"/>
  <c r="J624" i="68"/>
  <c r="A624" i="68" s="1"/>
  <c r="A171" i="68"/>
  <c r="K171" i="68"/>
  <c r="B26" i="64"/>
  <c r="A26" i="64"/>
  <c r="B26" i="67"/>
  <c r="K171" i="67"/>
  <c r="K336" i="67"/>
  <c r="A336" i="67"/>
  <c r="I168" i="67"/>
  <c r="A79" i="67"/>
  <c r="J172" i="67"/>
  <c r="K79" i="67"/>
  <c r="B30" i="67"/>
  <c r="A30" i="67"/>
  <c r="B20" i="67"/>
  <c r="A20" i="67"/>
  <c r="J624" i="67"/>
  <c r="A624" i="67" s="1"/>
  <c r="A22" i="64"/>
  <c r="I624" i="64"/>
  <c r="J624" i="64" s="1"/>
  <c r="A624" i="64" s="1"/>
  <c r="K171" i="66"/>
  <c r="L43" i="66"/>
  <c r="J172" i="66"/>
  <c r="A79" i="66"/>
  <c r="K79" i="66"/>
  <c r="K337" i="66"/>
  <c r="A337" i="66"/>
  <c r="K336" i="66"/>
  <c r="L43" i="61"/>
  <c r="A26" i="65"/>
  <c r="A28" i="64"/>
  <c r="L43" i="64"/>
  <c r="L43" i="60"/>
  <c r="K337" i="65"/>
  <c r="I624" i="65"/>
  <c r="L43" i="65"/>
  <c r="K171" i="65"/>
  <c r="A171" i="65"/>
  <c r="K172" i="65"/>
  <c r="A172" i="65"/>
  <c r="K336" i="65"/>
  <c r="A336" i="65"/>
  <c r="I627" i="65"/>
  <c r="L84" i="65"/>
  <c r="I624" i="60"/>
  <c r="J624" i="60" s="1"/>
  <c r="A624" i="60" s="1"/>
  <c r="A336" i="64"/>
  <c r="K336" i="64"/>
  <c r="B30" i="64"/>
  <c r="A30" i="64"/>
  <c r="B20" i="64"/>
  <c r="A20" i="64"/>
  <c r="A79" i="64"/>
  <c r="J172" i="64"/>
  <c r="K79" i="64"/>
  <c r="K337" i="64"/>
  <c r="A337" i="64"/>
  <c r="L43" i="62"/>
  <c r="I624" i="62"/>
  <c r="I624" i="61"/>
  <c r="J624" i="61" s="1"/>
  <c r="A624" i="61" s="1"/>
  <c r="I624" i="63"/>
  <c r="J624" i="63" s="1"/>
  <c r="A624" i="63" s="1"/>
  <c r="B30" i="63"/>
  <c r="A30" i="63"/>
  <c r="L43" i="63"/>
  <c r="J172" i="63"/>
  <c r="K79" i="63"/>
  <c r="A79" i="63"/>
  <c r="B26" i="63"/>
  <c r="A26" i="63"/>
  <c r="A28" i="63"/>
  <c r="B28" i="63"/>
  <c r="K336" i="63"/>
  <c r="A336" i="63"/>
  <c r="A22" i="63"/>
  <c r="B22" i="63"/>
  <c r="A171" i="63"/>
  <c r="K171" i="63"/>
  <c r="K337" i="62"/>
  <c r="A79" i="62"/>
  <c r="J172" i="62"/>
  <c r="K172" i="62" s="1"/>
  <c r="L84" i="62"/>
  <c r="I627" i="62"/>
  <c r="J627" i="62" s="1"/>
  <c r="A627" i="62" s="1"/>
  <c r="A20" i="60"/>
  <c r="B20" i="60"/>
  <c r="B30" i="61"/>
  <c r="B26" i="60"/>
  <c r="J172" i="61"/>
  <c r="K172" i="61" s="1"/>
  <c r="A79" i="61"/>
  <c r="K171" i="62"/>
  <c r="B26" i="62"/>
  <c r="A26" i="62"/>
  <c r="A172" i="62"/>
  <c r="A336" i="62"/>
  <c r="K336" i="62"/>
  <c r="J624" i="62"/>
  <c r="A624" i="62" s="1"/>
  <c r="B30" i="62"/>
  <c r="A30" i="62"/>
  <c r="B20" i="62"/>
  <c r="A20" i="62"/>
  <c r="A20" i="61"/>
  <c r="A30" i="54"/>
  <c r="B30" i="60"/>
  <c r="K171" i="61"/>
  <c r="A26" i="61"/>
  <c r="K337" i="61"/>
  <c r="A337" i="61"/>
  <c r="I627" i="61"/>
  <c r="L84" i="61"/>
  <c r="I624" i="59"/>
  <c r="J624" i="59" s="1"/>
  <c r="A624" i="59" s="1"/>
  <c r="L84" i="60"/>
  <c r="K336" i="60"/>
  <c r="K172" i="60"/>
  <c r="A172" i="60"/>
  <c r="I627" i="60"/>
  <c r="K337" i="60"/>
  <c r="A337" i="60"/>
  <c r="K79" i="57"/>
  <c r="I627" i="57" s="1"/>
  <c r="L43" i="59"/>
  <c r="A79" i="54"/>
  <c r="B22" i="55"/>
  <c r="J172" i="57"/>
  <c r="K172" i="57" s="1"/>
  <c r="K171" i="59"/>
  <c r="K337" i="59"/>
  <c r="K79" i="59"/>
  <c r="J172" i="59"/>
  <c r="A79" i="59"/>
  <c r="K336" i="59"/>
  <c r="A336" i="59"/>
  <c r="I168" i="59"/>
  <c r="J172" i="54"/>
  <c r="A172" i="54" s="1"/>
  <c r="B22" i="56"/>
  <c r="L43" i="55"/>
  <c r="A28" i="57"/>
  <c r="I624" i="57"/>
  <c r="J624" i="57" s="1"/>
  <c r="A624" i="57" s="1"/>
  <c r="K337" i="58"/>
  <c r="L43" i="58"/>
  <c r="A22" i="58"/>
  <c r="B22" i="58"/>
  <c r="I624" i="58"/>
  <c r="A26" i="58"/>
  <c r="B26" i="58"/>
  <c r="K336" i="58"/>
  <c r="A336" i="58"/>
  <c r="J172" i="58"/>
  <c r="A79" i="58"/>
  <c r="K79" i="58"/>
  <c r="B30" i="58"/>
  <c r="A30" i="58"/>
  <c r="K171" i="58"/>
  <c r="A171" i="58"/>
  <c r="A30" i="57"/>
  <c r="A22" i="57"/>
  <c r="L43" i="57"/>
  <c r="B30" i="45"/>
  <c r="A26" i="57"/>
  <c r="A171" i="57"/>
  <c r="K171" i="57"/>
  <c r="K336" i="57"/>
  <c r="L43" i="56"/>
  <c r="K336" i="56"/>
  <c r="K337" i="56"/>
  <c r="I624" i="56"/>
  <c r="J624" i="56" s="1"/>
  <c r="A624" i="56" s="1"/>
  <c r="J172" i="56"/>
  <c r="K79" i="56"/>
  <c r="A79" i="56"/>
  <c r="B30" i="56"/>
  <c r="A30" i="56"/>
  <c r="B26" i="56"/>
  <c r="A26" i="56"/>
  <c r="A28" i="56"/>
  <c r="B28" i="56"/>
  <c r="A171" i="56"/>
  <c r="K171" i="56"/>
  <c r="B20" i="45"/>
  <c r="B30" i="48"/>
  <c r="A22" i="54"/>
  <c r="B26" i="55"/>
  <c r="A26" i="55"/>
  <c r="K337" i="55"/>
  <c r="K336" i="55"/>
  <c r="A336" i="55"/>
  <c r="A28" i="55"/>
  <c r="B28" i="55"/>
  <c r="J172" i="55"/>
  <c r="A79" i="55"/>
  <c r="K79" i="55"/>
  <c r="I624" i="55"/>
  <c r="B30" i="55"/>
  <c r="A30" i="55"/>
  <c r="K337" i="42"/>
  <c r="I627" i="54"/>
  <c r="J627" i="54" s="1"/>
  <c r="A627" i="54" s="1"/>
  <c r="K336" i="54"/>
  <c r="A337" i="54"/>
  <c r="K337" i="54"/>
  <c r="K172" i="54"/>
  <c r="L84" i="54"/>
  <c r="I624" i="54"/>
  <c r="L43" i="54"/>
  <c r="K171" i="54"/>
  <c r="A171" i="54"/>
  <c r="B28" i="54"/>
  <c r="A28" i="54"/>
  <c r="K79" i="48"/>
  <c r="L84" i="48" s="1"/>
  <c r="A79" i="48"/>
  <c r="B22" i="43"/>
  <c r="J172" i="48"/>
  <c r="K172" i="48" s="1"/>
  <c r="I624" i="49"/>
  <c r="J624" i="49" s="1"/>
  <c r="A624" i="49" s="1"/>
  <c r="A26" i="47"/>
  <c r="A22" i="46"/>
  <c r="I624" i="47"/>
  <c r="J624" i="47" s="1"/>
  <c r="A624" i="47" s="1"/>
  <c r="J172" i="46"/>
  <c r="A172" i="46" s="1"/>
  <c r="A79" i="46"/>
  <c r="A26" i="46"/>
  <c r="A28" i="48"/>
  <c r="L43" i="49"/>
  <c r="K336" i="49"/>
  <c r="A22" i="49"/>
  <c r="B22" i="49"/>
  <c r="J172" i="49"/>
  <c r="K79" i="49"/>
  <c r="A79" i="49"/>
  <c r="A337" i="49"/>
  <c r="K337" i="49"/>
  <c r="A26" i="49"/>
  <c r="B26" i="49"/>
  <c r="A28" i="49"/>
  <c r="B28" i="49"/>
  <c r="A30" i="49"/>
  <c r="B30" i="49"/>
  <c r="B26" i="48"/>
  <c r="A20" i="48"/>
  <c r="I624" i="48"/>
  <c r="J624" i="48" s="1"/>
  <c r="A624" i="48" s="1"/>
  <c r="A30" i="47"/>
  <c r="A20" i="46"/>
  <c r="L43" i="47"/>
  <c r="L43" i="48"/>
  <c r="K336" i="48"/>
  <c r="A337" i="48"/>
  <c r="K337" i="48"/>
  <c r="B22" i="48"/>
  <c r="A22" i="48"/>
  <c r="I168" i="48"/>
  <c r="K336" i="44"/>
  <c r="A22" i="44"/>
  <c r="K336" i="47"/>
  <c r="A337" i="47"/>
  <c r="K337" i="47"/>
  <c r="A79" i="47"/>
  <c r="J172" i="47"/>
  <c r="K79" i="47"/>
  <c r="K337" i="46"/>
  <c r="I624" i="46"/>
  <c r="J624" i="46" s="1"/>
  <c r="A624" i="46" s="1"/>
  <c r="L43" i="46"/>
  <c r="K171" i="46"/>
  <c r="B30" i="46"/>
  <c r="A30" i="46"/>
  <c r="B28" i="46"/>
  <c r="A28" i="46"/>
  <c r="I627" i="46"/>
  <c r="L84" i="46"/>
  <c r="K336" i="46"/>
  <c r="A336" i="46"/>
  <c r="K171" i="45"/>
  <c r="A79" i="45"/>
  <c r="J172" i="45"/>
  <c r="K172" i="45" s="1"/>
  <c r="L43" i="43"/>
  <c r="I624" i="44"/>
  <c r="J624" i="44" s="1"/>
  <c r="A624" i="44" s="1"/>
  <c r="A26" i="45"/>
  <c r="B26" i="45"/>
  <c r="I627" i="45"/>
  <c r="J627" i="45" s="1"/>
  <c r="A627" i="45" s="1"/>
  <c r="A26" i="44"/>
  <c r="B26" i="44"/>
  <c r="I624" i="45"/>
  <c r="J624" i="45" s="1"/>
  <c r="A624" i="45" s="1"/>
  <c r="B28" i="45"/>
  <c r="A28" i="45"/>
  <c r="L43" i="45"/>
  <c r="L84" i="45"/>
  <c r="K336" i="45"/>
  <c r="B22" i="45"/>
  <c r="A22" i="45"/>
  <c r="L43" i="44"/>
  <c r="B20" i="44"/>
  <c r="A171" i="44"/>
  <c r="K171" i="44"/>
  <c r="I168" i="44"/>
  <c r="B28" i="44"/>
  <c r="A28" i="44"/>
  <c r="A79" i="44"/>
  <c r="J172" i="44"/>
  <c r="K79" i="44"/>
  <c r="A337" i="44"/>
  <c r="K337" i="44"/>
  <c r="K337" i="43"/>
  <c r="B28" i="43"/>
  <c r="A30" i="43"/>
  <c r="B30" i="43"/>
  <c r="I624" i="43"/>
  <c r="A171" i="43"/>
  <c r="K171" i="43"/>
  <c r="B26" i="43"/>
  <c r="A26" i="43"/>
  <c r="J172" i="43"/>
  <c r="K79" i="43"/>
  <c r="A79" i="43"/>
  <c r="K336" i="43"/>
  <c r="A336" i="43"/>
  <c r="K79" i="42"/>
  <c r="L84" i="42" s="1"/>
  <c r="J172" i="42"/>
  <c r="A172" i="42" s="1"/>
  <c r="I624" i="42"/>
  <c r="J624" i="42" s="1"/>
  <c r="A624" i="42" s="1"/>
  <c r="L43" i="42"/>
  <c r="B30" i="42"/>
  <c r="A30" i="42"/>
  <c r="B22" i="42"/>
  <c r="A22" i="42"/>
  <c r="B26" i="42"/>
  <c r="A26" i="42"/>
  <c r="B20" i="42"/>
  <c r="A20" i="42"/>
  <c r="I627" i="42"/>
  <c r="K171" i="42"/>
  <c r="A171" i="42"/>
  <c r="K336" i="42"/>
  <c r="A336" i="42"/>
  <c r="K624" i="69" l="1"/>
  <c r="I627" i="69"/>
  <c r="L84" i="69"/>
  <c r="A172" i="69"/>
  <c r="K172" i="69"/>
  <c r="K624" i="68"/>
  <c r="A172" i="68"/>
  <c r="K172" i="68"/>
  <c r="I627" i="68"/>
  <c r="L84" i="68"/>
  <c r="I627" i="67"/>
  <c r="L84" i="67"/>
  <c r="K624" i="67"/>
  <c r="A172" i="67"/>
  <c r="K172" i="67"/>
  <c r="K624" i="66"/>
  <c r="A172" i="66"/>
  <c r="K172" i="66"/>
  <c r="I627" i="66"/>
  <c r="L84" i="66"/>
  <c r="J627" i="65"/>
  <c r="A627" i="65" s="1"/>
  <c r="J624" i="65"/>
  <c r="A624" i="65" s="1"/>
  <c r="I627" i="64"/>
  <c r="L84" i="64"/>
  <c r="A172" i="64"/>
  <c r="K172" i="64"/>
  <c r="K624" i="64"/>
  <c r="K624" i="63"/>
  <c r="I627" i="63"/>
  <c r="L84" i="63"/>
  <c r="A172" i="63"/>
  <c r="K172" i="63"/>
  <c r="A172" i="61"/>
  <c r="K172" i="42"/>
  <c r="K624" i="62"/>
  <c r="K627" i="62"/>
  <c r="A172" i="57"/>
  <c r="L84" i="57"/>
  <c r="B247" i="61"/>
  <c r="B252" i="60"/>
  <c r="B252" i="61"/>
  <c r="K624" i="61"/>
  <c r="J627" i="61"/>
  <c r="A627" i="61" s="1"/>
  <c r="K624" i="60"/>
  <c r="B247" i="60"/>
  <c r="J627" i="60"/>
  <c r="A627" i="60" s="1"/>
  <c r="B247" i="59"/>
  <c r="B252" i="58"/>
  <c r="B252" i="59"/>
  <c r="A172" i="59"/>
  <c r="K172" i="59"/>
  <c r="I627" i="59"/>
  <c r="L84" i="59"/>
  <c r="K624" i="59"/>
  <c r="B247" i="58"/>
  <c r="I627" i="58"/>
  <c r="L84" i="58"/>
  <c r="J624" i="58"/>
  <c r="A624" i="58" s="1"/>
  <c r="K172" i="58"/>
  <c r="A172" i="58"/>
  <c r="B252" i="56"/>
  <c r="B252" i="57"/>
  <c r="B247" i="57"/>
  <c r="K624" i="57"/>
  <c r="J627" i="57"/>
  <c r="A627" i="57" s="1"/>
  <c r="B247" i="56"/>
  <c r="K624" i="56"/>
  <c r="I627" i="56"/>
  <c r="L84" i="56"/>
  <c r="A172" i="56"/>
  <c r="K172" i="56"/>
  <c r="B252" i="54"/>
  <c r="B252" i="55"/>
  <c r="B247" i="55"/>
  <c r="J624" i="55"/>
  <c r="A624" i="55" s="1"/>
  <c r="I627" i="55"/>
  <c r="L84" i="55"/>
  <c r="A172" i="55"/>
  <c r="K172" i="55"/>
  <c r="I627" i="48"/>
  <c r="J627" i="48" s="1"/>
  <c r="A627" i="48" s="1"/>
  <c r="B247" i="54"/>
  <c r="J624" i="54"/>
  <c r="A624" i="54" s="1"/>
  <c r="K627" i="54"/>
  <c r="A172" i="48"/>
  <c r="K172" i="46"/>
  <c r="K624" i="49"/>
  <c r="B247" i="49"/>
  <c r="B252" i="48"/>
  <c r="B252" i="49"/>
  <c r="I627" i="49"/>
  <c r="L84" i="49"/>
  <c r="A172" i="49"/>
  <c r="K172" i="49"/>
  <c r="B247" i="48"/>
  <c r="K624" i="48"/>
  <c r="B247" i="47"/>
  <c r="B252" i="46"/>
  <c r="B252" i="47"/>
  <c r="K624" i="47"/>
  <c r="I627" i="47"/>
  <c r="L84" i="47"/>
  <c r="A172" i="47"/>
  <c r="K172" i="47"/>
  <c r="A172" i="45"/>
  <c r="B247" i="46"/>
  <c r="K624" i="46"/>
  <c r="J627" i="46"/>
  <c r="A627" i="46" s="1"/>
  <c r="K627" i="45"/>
  <c r="B247" i="45"/>
  <c r="B252" i="44"/>
  <c r="B252" i="45"/>
  <c r="K624" i="45"/>
  <c r="B247" i="44"/>
  <c r="I627" i="44"/>
  <c r="L84" i="44"/>
  <c r="A172" i="44"/>
  <c r="K172" i="44"/>
  <c r="K624" i="44"/>
  <c r="B247" i="43"/>
  <c r="B252" i="42"/>
  <c r="B252" i="43"/>
  <c r="A172" i="43"/>
  <c r="K172" i="43"/>
  <c r="J624" i="43"/>
  <c r="A624" i="43" s="1"/>
  <c r="I627" i="43"/>
  <c r="L84" i="43"/>
  <c r="B247" i="42"/>
  <c r="K624" i="42"/>
  <c r="J627" i="42"/>
  <c r="A627" i="42" s="1"/>
  <c r="J627" i="69" l="1"/>
  <c r="A627" i="69" s="1"/>
  <c r="J627" i="68"/>
  <c r="A627" i="68" s="1"/>
  <c r="J627" i="67"/>
  <c r="A627" i="67" s="1"/>
  <c r="J627" i="66"/>
  <c r="A627" i="66" s="1"/>
  <c r="K624" i="65"/>
  <c r="K627" i="65"/>
  <c r="J627" i="64"/>
  <c r="A627" i="64" s="1"/>
  <c r="J627" i="63"/>
  <c r="A627" i="63" s="1"/>
  <c r="K627" i="61"/>
  <c r="K627" i="60"/>
  <c r="J627" i="59"/>
  <c r="A627" i="59" s="1"/>
  <c r="K624" i="58"/>
  <c r="J627" i="58"/>
  <c r="A627" i="58" s="1"/>
  <c r="K627" i="57"/>
  <c r="J627" i="56"/>
  <c r="A627" i="56" s="1"/>
  <c r="K627" i="48"/>
  <c r="J627" i="55"/>
  <c r="A627" i="55" s="1"/>
  <c r="K624" i="55"/>
  <c r="K624" i="54"/>
  <c r="J627" i="49"/>
  <c r="A627" i="49" s="1"/>
  <c r="K627" i="46"/>
  <c r="J627" i="47"/>
  <c r="A627" i="47" s="1"/>
  <c r="J627" i="44"/>
  <c r="A627" i="44" s="1"/>
  <c r="K624" i="43"/>
  <c r="J627" i="43"/>
  <c r="A627" i="43" s="1"/>
  <c r="K627" i="42"/>
  <c r="K627" i="69" l="1"/>
  <c r="K627" i="68"/>
  <c r="K627" i="67"/>
  <c r="K627" i="66"/>
  <c r="K627" i="64"/>
  <c r="K627" i="63"/>
  <c r="K627" i="59"/>
  <c r="K627" i="58"/>
  <c r="K627" i="56"/>
  <c r="K627" i="55"/>
  <c r="K627" i="49"/>
  <c r="K627" i="47"/>
  <c r="K627" i="44"/>
  <c r="K627" i="43"/>
  <c r="B211" i="61" l="1"/>
  <c r="B211" i="60"/>
  <c r="B211" i="59"/>
  <c r="B211" i="58"/>
  <c r="B211" i="57"/>
  <c r="B211" i="56"/>
  <c r="B211" i="55"/>
  <c r="B211" i="54"/>
  <c r="B211" i="49"/>
  <c r="B211" i="48"/>
  <c r="B211" i="47"/>
  <c r="B211" i="46"/>
  <c r="B211" i="45"/>
  <c r="B211" i="44"/>
  <c r="B211" i="43"/>
  <c r="B211" i="42"/>
  <c r="J324" i="68" l="1"/>
  <c r="A324" i="68" s="1"/>
  <c r="J324" i="69"/>
  <c r="C319" i="69"/>
  <c r="C319" i="68"/>
  <c r="C319" i="67"/>
  <c r="J324" i="66"/>
  <c r="K324" i="66" s="1"/>
  <c r="J324" i="67"/>
  <c r="C319" i="66"/>
  <c r="J324" i="64"/>
  <c r="K324" i="64" s="1"/>
  <c r="J324" i="65"/>
  <c r="C319" i="65"/>
  <c r="C319" i="64"/>
  <c r="A324" i="64"/>
  <c r="J324" i="62"/>
  <c r="K324" i="62" s="1"/>
  <c r="J324" i="63"/>
  <c r="C319" i="63"/>
  <c r="C319" i="62"/>
  <c r="A324" i="62"/>
  <c r="J324" i="60"/>
  <c r="K324" i="60" s="1"/>
  <c r="J324" i="61"/>
  <c r="C319" i="61"/>
  <c r="B213" i="61"/>
  <c r="C319" i="60"/>
  <c r="B213" i="60"/>
  <c r="J324" i="58"/>
  <c r="A324" i="58" s="1"/>
  <c r="J324" i="59"/>
  <c r="C319" i="59"/>
  <c r="B213" i="59"/>
  <c r="C319" i="58"/>
  <c r="B213" i="58"/>
  <c r="C319" i="57"/>
  <c r="B213" i="57"/>
  <c r="J324" i="56"/>
  <c r="A324" i="56" s="1"/>
  <c r="J324" i="57"/>
  <c r="C319" i="56"/>
  <c r="B213" i="56"/>
  <c r="J324" i="54"/>
  <c r="K324" i="54" s="1"/>
  <c r="J324" i="55"/>
  <c r="C319" i="55"/>
  <c r="B213" i="55"/>
  <c r="A324" i="54"/>
  <c r="C319" i="54"/>
  <c r="B213" i="54"/>
  <c r="J324" i="48"/>
  <c r="K324" i="48" s="1"/>
  <c r="J324" i="49"/>
  <c r="C319" i="49"/>
  <c r="B213" i="49"/>
  <c r="C319" i="48"/>
  <c r="B213" i="48"/>
  <c r="C319" i="47"/>
  <c r="B213" i="47"/>
  <c r="J324" i="46"/>
  <c r="K324" i="46" s="1"/>
  <c r="J324" i="47"/>
  <c r="C319" i="46"/>
  <c r="B213" i="46"/>
  <c r="J324" i="44"/>
  <c r="K324" i="44" s="1"/>
  <c r="J324" i="45"/>
  <c r="C319" i="45"/>
  <c r="B213" i="45"/>
  <c r="C319" i="44"/>
  <c r="B213" i="44"/>
  <c r="J324" i="42"/>
  <c r="A324" i="42" s="1"/>
  <c r="J324" i="43"/>
  <c r="C319" i="43"/>
  <c r="B213" i="43"/>
  <c r="K324" i="42"/>
  <c r="C319" i="42"/>
  <c r="B213" i="42"/>
  <c r="K324" i="68" l="1"/>
  <c r="K324" i="56"/>
  <c r="A324" i="69"/>
  <c r="K324" i="69"/>
  <c r="C323" i="68"/>
  <c r="C323" i="69"/>
  <c r="A324" i="66"/>
  <c r="K324" i="58"/>
  <c r="C323" i="66"/>
  <c r="C323" i="67"/>
  <c r="A324" i="67"/>
  <c r="K324" i="67"/>
  <c r="A324" i="65"/>
  <c r="K324" i="65"/>
  <c r="A324" i="48"/>
  <c r="A324" i="60"/>
  <c r="C323" i="64"/>
  <c r="C323" i="65"/>
  <c r="C323" i="62"/>
  <c r="C323" i="63"/>
  <c r="A324" i="63"/>
  <c r="K324" i="63"/>
  <c r="C323" i="60"/>
  <c r="C323" i="61"/>
  <c r="A324" i="61"/>
  <c r="K324" i="61"/>
  <c r="C323" i="58"/>
  <c r="C323" i="59"/>
  <c r="A324" i="59"/>
  <c r="K324" i="59"/>
  <c r="C323" i="56"/>
  <c r="C323" i="57"/>
  <c r="A324" i="57"/>
  <c r="K324" i="57"/>
  <c r="C323" i="54"/>
  <c r="C323" i="55"/>
  <c r="A324" i="55"/>
  <c r="K324" i="55"/>
  <c r="A324" i="46"/>
  <c r="B294" i="48"/>
  <c r="B294" i="49"/>
  <c r="A324" i="49"/>
  <c r="K324" i="49"/>
  <c r="C323" i="48"/>
  <c r="C323" i="49"/>
  <c r="B294" i="46"/>
  <c r="B294" i="47"/>
  <c r="C323" i="46"/>
  <c r="C323" i="47"/>
  <c r="A324" i="47"/>
  <c r="K324" i="47"/>
  <c r="A324" i="44"/>
  <c r="B294" i="44"/>
  <c r="B294" i="45"/>
  <c r="C323" i="44"/>
  <c r="C323" i="45"/>
  <c r="A324" i="45"/>
  <c r="K324" i="45"/>
  <c r="B294" i="42"/>
  <c r="B294" i="43"/>
  <c r="C323" i="42"/>
  <c r="C323" i="43"/>
  <c r="K324" i="43"/>
  <c r="A324" i="43"/>
  <c r="J320" i="69" l="1"/>
  <c r="J308" i="69"/>
  <c r="J310" i="69"/>
  <c r="J309" i="69"/>
  <c r="J412" i="69"/>
  <c r="J328" i="69"/>
  <c r="J311" i="69"/>
  <c r="B3" i="69"/>
  <c r="J323" i="68"/>
  <c r="A323" i="68" s="1"/>
  <c r="J323" i="69"/>
  <c r="J319" i="69"/>
  <c r="J315" i="69"/>
  <c r="J328" i="68"/>
  <c r="J320" i="68"/>
  <c r="J311" i="68"/>
  <c r="J412" i="68"/>
  <c r="B3" i="68"/>
  <c r="J308" i="68"/>
  <c r="J309" i="68"/>
  <c r="J310" i="68"/>
  <c r="J315" i="68"/>
  <c r="J319" i="68"/>
  <c r="J328" i="67"/>
  <c r="J311" i="67"/>
  <c r="J412" i="67"/>
  <c r="J310" i="67"/>
  <c r="J309" i="67"/>
  <c r="B3" i="67"/>
  <c r="J320" i="67"/>
  <c r="J308" i="67"/>
  <c r="J319" i="67"/>
  <c r="J323" i="66"/>
  <c r="A323" i="66" s="1"/>
  <c r="J323" i="67"/>
  <c r="J315" i="67"/>
  <c r="J315" i="65"/>
  <c r="A315" i="65" s="1"/>
  <c r="J412" i="66"/>
  <c r="J309" i="66"/>
  <c r="J310" i="66"/>
  <c r="J320" i="66"/>
  <c r="J308" i="66"/>
  <c r="B3" i="66"/>
  <c r="J328" i="66"/>
  <c r="J311" i="66"/>
  <c r="J319" i="66"/>
  <c r="J315" i="66"/>
  <c r="J328" i="65"/>
  <c r="J320" i="65"/>
  <c r="J311" i="65"/>
  <c r="J412" i="65"/>
  <c r="J310" i="65"/>
  <c r="J309" i="65"/>
  <c r="J308" i="65"/>
  <c r="B3" i="65"/>
  <c r="J323" i="64"/>
  <c r="K323" i="64" s="1"/>
  <c r="J323" i="65"/>
  <c r="J319" i="65"/>
  <c r="J315" i="63"/>
  <c r="K315" i="63" s="1"/>
  <c r="J308" i="64"/>
  <c r="J412" i="64"/>
  <c r="J328" i="64"/>
  <c r="J320" i="64"/>
  <c r="J311" i="64"/>
  <c r="B3" i="64"/>
  <c r="J309" i="64"/>
  <c r="J310" i="64"/>
  <c r="J319" i="64"/>
  <c r="J315" i="64"/>
  <c r="J328" i="63"/>
  <c r="J310" i="63"/>
  <c r="J320" i="63"/>
  <c r="J311" i="63"/>
  <c r="J309" i="63"/>
  <c r="J308" i="63"/>
  <c r="J412" i="63"/>
  <c r="B3" i="63"/>
  <c r="J323" i="62"/>
  <c r="A323" i="62" s="1"/>
  <c r="J323" i="63"/>
  <c r="J319" i="63"/>
  <c r="J328" i="62"/>
  <c r="J309" i="62"/>
  <c r="J320" i="62"/>
  <c r="J311" i="62"/>
  <c r="J310" i="62"/>
  <c r="J308" i="62"/>
  <c r="J412" i="62"/>
  <c r="B3" i="62"/>
  <c r="J319" i="62"/>
  <c r="J315" i="62"/>
  <c r="J320" i="61"/>
  <c r="J310" i="61"/>
  <c r="J309" i="61"/>
  <c r="J412" i="61"/>
  <c r="J311" i="61"/>
  <c r="J328" i="61"/>
  <c r="B3" i="61"/>
  <c r="J308" i="61"/>
  <c r="J323" i="60"/>
  <c r="A323" i="60" s="1"/>
  <c r="J323" i="61"/>
  <c r="J319" i="61"/>
  <c r="J315" i="61"/>
  <c r="J315" i="59"/>
  <c r="A315" i="59" s="1"/>
  <c r="J320" i="60"/>
  <c r="J310" i="60"/>
  <c r="J309" i="60"/>
  <c r="J311" i="60"/>
  <c r="J412" i="60"/>
  <c r="J328" i="60"/>
  <c r="J308" i="60"/>
  <c r="B3" i="60"/>
  <c r="J319" i="60"/>
  <c r="J315" i="60"/>
  <c r="J328" i="59"/>
  <c r="J310" i="59"/>
  <c r="J309" i="59"/>
  <c r="J320" i="59"/>
  <c r="J311" i="59"/>
  <c r="J412" i="59"/>
  <c r="J308" i="59"/>
  <c r="B3" i="59"/>
  <c r="J319" i="59"/>
  <c r="J323" i="58"/>
  <c r="A323" i="58" s="1"/>
  <c r="J323" i="59"/>
  <c r="J315" i="57"/>
  <c r="K315" i="57" s="1"/>
  <c r="J328" i="58"/>
  <c r="J311" i="58"/>
  <c r="J310" i="58"/>
  <c r="J309" i="58"/>
  <c r="J308" i="58"/>
  <c r="J320" i="58"/>
  <c r="J412" i="58"/>
  <c r="B3" i="58"/>
  <c r="J315" i="58"/>
  <c r="J319" i="58"/>
  <c r="J319" i="57"/>
  <c r="J328" i="57"/>
  <c r="J310" i="57"/>
  <c r="J309" i="57"/>
  <c r="J320" i="57"/>
  <c r="J311" i="57"/>
  <c r="J308" i="57"/>
  <c r="J412" i="57"/>
  <c r="B3" i="57"/>
  <c r="J323" i="56"/>
  <c r="A323" i="56" s="1"/>
  <c r="J323" i="57"/>
  <c r="J311" i="56"/>
  <c r="J310" i="56"/>
  <c r="J328" i="56"/>
  <c r="J320" i="56"/>
  <c r="J308" i="56"/>
  <c r="B3" i="56"/>
  <c r="J412" i="56"/>
  <c r="J309" i="56"/>
  <c r="J319" i="56"/>
  <c r="J315" i="56"/>
  <c r="J309" i="55"/>
  <c r="J308" i="55"/>
  <c r="J412" i="55"/>
  <c r="J328" i="55"/>
  <c r="J320" i="55"/>
  <c r="J310" i="55"/>
  <c r="J311" i="55"/>
  <c r="B3" i="55"/>
  <c r="J319" i="55"/>
  <c r="J323" i="54"/>
  <c r="A323" i="54" s="1"/>
  <c r="J323" i="55"/>
  <c r="J315" i="55"/>
  <c r="J320" i="54"/>
  <c r="J311" i="54"/>
  <c r="J310" i="54"/>
  <c r="J309" i="54"/>
  <c r="J328" i="54"/>
  <c r="J308" i="54"/>
  <c r="J412" i="54"/>
  <c r="B3" i="54"/>
  <c r="J319" i="54"/>
  <c r="J315" i="54"/>
  <c r="J315" i="49"/>
  <c r="K315" i="49" s="1"/>
  <c r="J323" i="49"/>
  <c r="K323" i="49" s="1"/>
  <c r="J319" i="48"/>
  <c r="A319" i="48" s="1"/>
  <c r="J412" i="49"/>
  <c r="J328" i="49"/>
  <c r="J308" i="49"/>
  <c r="J310" i="49"/>
  <c r="J309" i="49"/>
  <c r="J311" i="49"/>
  <c r="J320" i="49"/>
  <c r="B3" i="49"/>
  <c r="J319" i="49"/>
  <c r="J323" i="48"/>
  <c r="A323" i="48" s="1"/>
  <c r="J328" i="48"/>
  <c r="J320" i="48"/>
  <c r="J310" i="48"/>
  <c r="J309" i="48"/>
  <c r="J412" i="48"/>
  <c r="J308" i="48"/>
  <c r="B3" i="48"/>
  <c r="J311" i="48"/>
  <c r="J315" i="48"/>
  <c r="J315" i="46"/>
  <c r="K315" i="46" s="1"/>
  <c r="J320" i="47"/>
  <c r="J310" i="47"/>
  <c r="J309" i="47"/>
  <c r="J308" i="47"/>
  <c r="J412" i="47"/>
  <c r="J328" i="47"/>
  <c r="J311" i="47"/>
  <c r="B3" i="47"/>
  <c r="J315" i="47"/>
  <c r="J323" i="46"/>
  <c r="A323" i="46" s="1"/>
  <c r="J323" i="47"/>
  <c r="J319" i="47"/>
  <c r="J320" i="46"/>
  <c r="J412" i="46"/>
  <c r="J308" i="46"/>
  <c r="J309" i="46"/>
  <c r="J328" i="46"/>
  <c r="J310" i="46"/>
  <c r="B3" i="46"/>
  <c r="J311" i="46"/>
  <c r="J319" i="46"/>
  <c r="J308" i="45"/>
  <c r="J328" i="45"/>
  <c r="J320" i="45"/>
  <c r="J309" i="45"/>
  <c r="J412" i="45"/>
  <c r="B3" i="45"/>
  <c r="J310" i="45"/>
  <c r="J311" i="45"/>
  <c r="J323" i="44"/>
  <c r="K323" i="44" s="1"/>
  <c r="J323" i="45"/>
  <c r="J315" i="45"/>
  <c r="J319" i="45"/>
  <c r="J412" i="44"/>
  <c r="J308" i="44"/>
  <c r="J309" i="44"/>
  <c r="J320" i="44"/>
  <c r="J310" i="44"/>
  <c r="J328" i="44"/>
  <c r="J311" i="44"/>
  <c r="B3" i="44"/>
  <c r="A323" i="44"/>
  <c r="J319" i="44"/>
  <c r="J315" i="44"/>
  <c r="J328" i="43"/>
  <c r="J310" i="43"/>
  <c r="J309" i="43"/>
  <c r="J412" i="43"/>
  <c r="J320" i="43"/>
  <c r="J311" i="43"/>
  <c r="J308" i="43"/>
  <c r="B3" i="43"/>
  <c r="J323" i="42"/>
  <c r="A323" i="42" s="1"/>
  <c r="J323" i="43"/>
  <c r="J319" i="43"/>
  <c r="J315" i="43"/>
  <c r="J320" i="42"/>
  <c r="J308" i="42"/>
  <c r="B3" i="42"/>
  <c r="J412" i="42"/>
  <c r="J328" i="42"/>
  <c r="J311" i="42"/>
  <c r="J310" i="42"/>
  <c r="J309" i="42"/>
  <c r="J315" i="42"/>
  <c r="J319" i="42"/>
  <c r="K315" i="65" l="1"/>
  <c r="K323" i="66"/>
  <c r="K323" i="68"/>
  <c r="A319" i="69"/>
  <c r="K319" i="69"/>
  <c r="A328" i="69"/>
  <c r="K328" i="69"/>
  <c r="A320" i="69"/>
  <c r="K320" i="69"/>
  <c r="A315" i="69"/>
  <c r="K315" i="69"/>
  <c r="A311" i="69"/>
  <c r="K311" i="69"/>
  <c r="A310" i="69"/>
  <c r="K310" i="69"/>
  <c r="A308" i="69"/>
  <c r="K308" i="69"/>
  <c r="A323" i="69"/>
  <c r="K323" i="69"/>
  <c r="J422" i="69"/>
  <c r="A412" i="69"/>
  <c r="J419" i="69"/>
  <c r="J413" i="69"/>
  <c r="J421" i="69"/>
  <c r="K309" i="69"/>
  <c r="A309" i="69"/>
  <c r="A319" i="68"/>
  <c r="K319" i="68"/>
  <c r="A310" i="68"/>
  <c r="K310" i="68"/>
  <c r="A308" i="68"/>
  <c r="K308" i="68"/>
  <c r="A320" i="68"/>
  <c r="K320" i="68"/>
  <c r="A309" i="68"/>
  <c r="K309" i="68"/>
  <c r="J422" i="68"/>
  <c r="J419" i="68"/>
  <c r="A412" i="68"/>
  <c r="J421" i="68"/>
  <c r="J413" i="68"/>
  <c r="A311" i="68"/>
  <c r="K311" i="68"/>
  <c r="A315" i="68"/>
  <c r="K315" i="68"/>
  <c r="A328" i="68"/>
  <c r="K328" i="68"/>
  <c r="A315" i="67"/>
  <c r="K315" i="67"/>
  <c r="A308" i="67"/>
  <c r="K308" i="67"/>
  <c r="A309" i="67"/>
  <c r="K309" i="67"/>
  <c r="A323" i="67"/>
  <c r="K323" i="67"/>
  <c r="A320" i="67"/>
  <c r="K320" i="67"/>
  <c r="A310" i="67"/>
  <c r="K310" i="67"/>
  <c r="A311" i="67"/>
  <c r="K311" i="67"/>
  <c r="A412" i="67"/>
  <c r="J413" i="67"/>
  <c r="J422" i="67"/>
  <c r="J419" i="67"/>
  <c r="J421" i="67"/>
  <c r="A319" i="67"/>
  <c r="K319" i="67"/>
  <c r="A328" i="67"/>
  <c r="K328" i="67"/>
  <c r="A328" i="66"/>
  <c r="K328" i="66"/>
  <c r="K323" i="62"/>
  <c r="A315" i="63"/>
  <c r="K319" i="66"/>
  <c r="A319" i="66"/>
  <c r="K309" i="66"/>
  <c r="A309" i="66"/>
  <c r="J422" i="66"/>
  <c r="A412" i="66"/>
  <c r="J419" i="66"/>
  <c r="J421" i="66"/>
  <c r="J413" i="66"/>
  <c r="A315" i="66"/>
  <c r="K315" i="66"/>
  <c r="A311" i="66"/>
  <c r="K311" i="66"/>
  <c r="A308" i="66"/>
  <c r="K308" i="66"/>
  <c r="A320" i="66"/>
  <c r="K320" i="66"/>
  <c r="K310" i="66"/>
  <c r="A310" i="66"/>
  <c r="A323" i="64"/>
  <c r="A323" i="65"/>
  <c r="K323" i="65"/>
  <c r="A320" i="65"/>
  <c r="K320" i="65"/>
  <c r="A309" i="65"/>
  <c r="K309" i="65"/>
  <c r="J421" i="65"/>
  <c r="J419" i="65"/>
  <c r="A412" i="65"/>
  <c r="J413" i="65"/>
  <c r="J422" i="65"/>
  <c r="A319" i="65"/>
  <c r="K319" i="65"/>
  <c r="A308" i="65"/>
  <c r="K308" i="65"/>
  <c r="A310" i="65"/>
  <c r="K310" i="65"/>
  <c r="A311" i="65"/>
  <c r="K311" i="65"/>
  <c r="A328" i="65"/>
  <c r="K328" i="65"/>
  <c r="A309" i="64"/>
  <c r="K309" i="64"/>
  <c r="A311" i="64"/>
  <c r="K311" i="64"/>
  <c r="A308" i="64"/>
  <c r="K308" i="64"/>
  <c r="A328" i="64"/>
  <c r="K328" i="64"/>
  <c r="A319" i="64"/>
  <c r="K319" i="64"/>
  <c r="A315" i="64"/>
  <c r="K315" i="64"/>
  <c r="A310" i="64"/>
  <c r="K310" i="64"/>
  <c r="A320" i="64"/>
  <c r="K320" i="64"/>
  <c r="J419" i="64"/>
  <c r="J422" i="64"/>
  <c r="A412" i="64"/>
  <c r="J413" i="64"/>
  <c r="J421" i="64"/>
  <c r="K323" i="60"/>
  <c r="A323" i="63"/>
  <c r="K323" i="63"/>
  <c r="A311" i="63"/>
  <c r="K311" i="63"/>
  <c r="A320" i="63"/>
  <c r="K320" i="63"/>
  <c r="K310" i="63"/>
  <c r="A310" i="63"/>
  <c r="A328" i="63"/>
  <c r="K328" i="63"/>
  <c r="A308" i="63"/>
  <c r="K308" i="63"/>
  <c r="A319" i="63"/>
  <c r="K319" i="63"/>
  <c r="J419" i="63"/>
  <c r="A412" i="63"/>
  <c r="J413" i="63"/>
  <c r="J421" i="63"/>
  <c r="J422" i="63"/>
  <c r="A309" i="63"/>
  <c r="K309" i="63"/>
  <c r="A315" i="62"/>
  <c r="K315" i="62"/>
  <c r="A319" i="62"/>
  <c r="K319" i="62"/>
  <c r="K310" i="62"/>
  <c r="A310" i="62"/>
  <c r="A309" i="62"/>
  <c r="K309" i="62"/>
  <c r="K328" i="62"/>
  <c r="A328" i="62"/>
  <c r="J419" i="62"/>
  <c r="A412" i="62"/>
  <c r="J422" i="62"/>
  <c r="J421" i="62"/>
  <c r="J413" i="62"/>
  <c r="A311" i="62"/>
  <c r="K311" i="62"/>
  <c r="K308" i="62"/>
  <c r="A308" i="62"/>
  <c r="A320" i="62"/>
  <c r="K320" i="62"/>
  <c r="A315" i="57"/>
  <c r="A315" i="61"/>
  <c r="K315" i="61"/>
  <c r="A309" i="61"/>
  <c r="K309" i="61"/>
  <c r="K319" i="61"/>
  <c r="A319" i="61"/>
  <c r="A310" i="61"/>
  <c r="K310" i="61"/>
  <c r="K323" i="58"/>
  <c r="K323" i="61"/>
  <c r="A323" i="61"/>
  <c r="A308" i="61"/>
  <c r="K308" i="61"/>
  <c r="A328" i="61"/>
  <c r="K328" i="61"/>
  <c r="A320" i="61"/>
  <c r="K320" i="61"/>
  <c r="A311" i="61"/>
  <c r="K311" i="61"/>
  <c r="J422" i="61"/>
  <c r="J421" i="61"/>
  <c r="J413" i="61"/>
  <c r="J419" i="61"/>
  <c r="A412" i="61"/>
  <c r="K315" i="59"/>
  <c r="A319" i="60"/>
  <c r="K319" i="60"/>
  <c r="A311" i="60"/>
  <c r="K311" i="60"/>
  <c r="A320" i="60"/>
  <c r="K320" i="60"/>
  <c r="A308" i="60"/>
  <c r="K308" i="60"/>
  <c r="A328" i="60"/>
  <c r="K328" i="60"/>
  <c r="A309" i="60"/>
  <c r="K309" i="60"/>
  <c r="A315" i="60"/>
  <c r="K315" i="60"/>
  <c r="J421" i="60"/>
  <c r="J419" i="60"/>
  <c r="A412" i="60"/>
  <c r="J422" i="60"/>
  <c r="J413" i="60"/>
  <c r="A310" i="60"/>
  <c r="K310" i="60"/>
  <c r="A323" i="59"/>
  <c r="K323" i="59"/>
  <c r="K309" i="59"/>
  <c r="A309" i="59"/>
  <c r="A320" i="59"/>
  <c r="K320" i="59"/>
  <c r="A310" i="59"/>
  <c r="K310" i="59"/>
  <c r="A308" i="59"/>
  <c r="K308" i="59"/>
  <c r="J421" i="59"/>
  <c r="J422" i="59"/>
  <c r="A412" i="59"/>
  <c r="J419" i="59"/>
  <c r="J413" i="59"/>
  <c r="A319" i="59"/>
  <c r="K319" i="59"/>
  <c r="A311" i="59"/>
  <c r="K311" i="59"/>
  <c r="A328" i="59"/>
  <c r="K328" i="59"/>
  <c r="A315" i="58"/>
  <c r="K315" i="58"/>
  <c r="A311" i="58"/>
  <c r="K311" i="58"/>
  <c r="A308" i="58"/>
  <c r="K308" i="58"/>
  <c r="A328" i="58"/>
  <c r="K328" i="58"/>
  <c r="A320" i="58"/>
  <c r="K320" i="58"/>
  <c r="K309" i="58"/>
  <c r="A309" i="58"/>
  <c r="A319" i="58"/>
  <c r="K319" i="58"/>
  <c r="J421" i="58"/>
  <c r="A412" i="58"/>
  <c r="J413" i="58"/>
  <c r="J419" i="58"/>
  <c r="J422" i="58"/>
  <c r="A310" i="58"/>
  <c r="K310" i="58"/>
  <c r="K323" i="56"/>
  <c r="A308" i="57"/>
  <c r="K308" i="57"/>
  <c r="A310" i="57"/>
  <c r="K310" i="57"/>
  <c r="A320" i="57"/>
  <c r="K320" i="57"/>
  <c r="A319" i="57"/>
  <c r="K319" i="57"/>
  <c r="K323" i="54"/>
  <c r="A328" i="57"/>
  <c r="K328" i="57"/>
  <c r="A323" i="57"/>
  <c r="K323" i="57"/>
  <c r="A412" i="57"/>
  <c r="J419" i="57"/>
  <c r="J413" i="57"/>
  <c r="J421" i="57"/>
  <c r="J422" i="57"/>
  <c r="K311" i="57"/>
  <c r="A311" i="57"/>
  <c r="K309" i="57"/>
  <c r="A309" i="57"/>
  <c r="A315" i="56"/>
  <c r="K315" i="56"/>
  <c r="A309" i="56"/>
  <c r="K309" i="56"/>
  <c r="J422" i="56"/>
  <c r="J419" i="56"/>
  <c r="A412" i="56"/>
  <c r="J421" i="56"/>
  <c r="J413" i="56"/>
  <c r="A319" i="56"/>
  <c r="K319" i="56"/>
  <c r="A328" i="56"/>
  <c r="K328" i="56"/>
  <c r="A308" i="56"/>
  <c r="K308" i="56"/>
  <c r="A310" i="56"/>
  <c r="K310" i="56"/>
  <c r="A320" i="56"/>
  <c r="K320" i="56"/>
  <c r="A311" i="56"/>
  <c r="K311" i="56"/>
  <c r="A315" i="55"/>
  <c r="K315" i="55"/>
  <c r="A320" i="55"/>
  <c r="K320" i="55"/>
  <c r="A308" i="55"/>
  <c r="K308" i="55"/>
  <c r="A323" i="55"/>
  <c r="K323" i="55"/>
  <c r="A309" i="55"/>
  <c r="K309" i="55"/>
  <c r="K328" i="55"/>
  <c r="A328" i="55"/>
  <c r="A319" i="55"/>
  <c r="K319" i="55"/>
  <c r="A311" i="55"/>
  <c r="K311" i="55"/>
  <c r="K310" i="55"/>
  <c r="A310" i="55"/>
  <c r="J421" i="55"/>
  <c r="J419" i="55"/>
  <c r="A412" i="55"/>
  <c r="J422" i="55"/>
  <c r="J413" i="55"/>
  <c r="A315" i="54"/>
  <c r="K315" i="54"/>
  <c r="A308" i="54"/>
  <c r="K308" i="54"/>
  <c r="A311" i="54"/>
  <c r="K311" i="54"/>
  <c r="A319" i="54"/>
  <c r="K319" i="54"/>
  <c r="A320" i="54"/>
  <c r="K320" i="54"/>
  <c r="J422" i="54"/>
  <c r="J419" i="54"/>
  <c r="J413" i="54"/>
  <c r="A412" i="54"/>
  <c r="J421" i="54"/>
  <c r="A328" i="54"/>
  <c r="K328" i="54"/>
  <c r="A309" i="54"/>
  <c r="K309" i="54"/>
  <c r="A310" i="54"/>
  <c r="K310" i="54"/>
  <c r="A315" i="49"/>
  <c r="A323" i="49"/>
  <c r="K319" i="48"/>
  <c r="A315" i="46"/>
  <c r="A319" i="49"/>
  <c r="K319" i="49"/>
  <c r="A320" i="49"/>
  <c r="K320" i="49"/>
  <c r="A309" i="49"/>
  <c r="K309" i="49"/>
  <c r="J419" i="49"/>
  <c r="A412" i="49"/>
  <c r="J421" i="49"/>
  <c r="J422" i="49"/>
  <c r="J413" i="49"/>
  <c r="A310" i="49"/>
  <c r="K310" i="49"/>
  <c r="A328" i="49"/>
  <c r="K328" i="49"/>
  <c r="K323" i="48"/>
  <c r="K311" i="49"/>
  <c r="A311" i="49"/>
  <c r="A308" i="49"/>
  <c r="K308" i="49"/>
  <c r="A328" i="48"/>
  <c r="K328" i="48"/>
  <c r="A311" i="48"/>
  <c r="K311" i="48"/>
  <c r="A309" i="48"/>
  <c r="K309" i="48"/>
  <c r="A310" i="48"/>
  <c r="K310" i="48"/>
  <c r="A315" i="48"/>
  <c r="K315" i="48"/>
  <c r="A308" i="48"/>
  <c r="K308" i="48"/>
  <c r="J421" i="48"/>
  <c r="J419" i="48"/>
  <c r="A412" i="48"/>
  <c r="J413" i="48"/>
  <c r="J422" i="48"/>
  <c r="A320" i="48"/>
  <c r="K320" i="48"/>
  <c r="K323" i="46"/>
  <c r="A323" i="47"/>
  <c r="K323" i="47"/>
  <c r="A328" i="47"/>
  <c r="K328" i="47"/>
  <c r="A308" i="47"/>
  <c r="K308" i="47"/>
  <c r="A311" i="47"/>
  <c r="K311" i="47"/>
  <c r="K309" i="47"/>
  <c r="A309" i="47"/>
  <c r="A320" i="47"/>
  <c r="K320" i="47"/>
  <c r="A315" i="47"/>
  <c r="K315" i="47"/>
  <c r="A310" i="47"/>
  <c r="K310" i="47"/>
  <c r="A319" i="47"/>
  <c r="K319" i="47"/>
  <c r="J419" i="47"/>
  <c r="A412" i="47"/>
  <c r="J421" i="47"/>
  <c r="J413" i="47"/>
  <c r="J422" i="47"/>
  <c r="A319" i="46"/>
  <c r="K319" i="46"/>
  <c r="A328" i="46"/>
  <c r="K328" i="46"/>
  <c r="A311" i="46"/>
  <c r="K311" i="46"/>
  <c r="A309" i="46"/>
  <c r="K309" i="46"/>
  <c r="A412" i="46"/>
  <c r="J413" i="46"/>
  <c r="J421" i="46"/>
  <c r="J422" i="46"/>
  <c r="J419" i="46"/>
  <c r="A320" i="46"/>
  <c r="K320" i="46"/>
  <c r="A310" i="46"/>
  <c r="K310" i="46"/>
  <c r="A308" i="46"/>
  <c r="K308" i="46"/>
  <c r="A319" i="45"/>
  <c r="K319" i="45"/>
  <c r="A311" i="45"/>
  <c r="K311" i="45"/>
  <c r="A328" i="45"/>
  <c r="K328" i="45"/>
  <c r="A315" i="45"/>
  <c r="K315" i="45"/>
  <c r="A310" i="45"/>
  <c r="K310" i="45"/>
  <c r="K308" i="45"/>
  <c r="A308" i="45"/>
  <c r="A323" i="45"/>
  <c r="K323" i="45"/>
  <c r="J422" i="45"/>
  <c r="J419" i="45"/>
  <c r="A412" i="45"/>
  <c r="J413" i="45"/>
  <c r="J421" i="45"/>
  <c r="A320" i="45"/>
  <c r="K320" i="45"/>
  <c r="A309" i="45"/>
  <c r="K309" i="45"/>
  <c r="A315" i="44"/>
  <c r="K315" i="44"/>
  <c r="K309" i="44"/>
  <c r="A309" i="44"/>
  <c r="A319" i="44"/>
  <c r="K319" i="44"/>
  <c r="A311" i="44"/>
  <c r="K311" i="44"/>
  <c r="A328" i="44"/>
  <c r="K328" i="44"/>
  <c r="K310" i="44"/>
  <c r="A310" i="44"/>
  <c r="A320" i="44"/>
  <c r="K320" i="44"/>
  <c r="A308" i="44"/>
  <c r="K308" i="44"/>
  <c r="J422" i="44"/>
  <c r="A412" i="44"/>
  <c r="J413" i="44"/>
  <c r="J421" i="44"/>
  <c r="J419" i="44"/>
  <c r="A310" i="43"/>
  <c r="K310" i="43"/>
  <c r="K311" i="43"/>
  <c r="A311" i="43"/>
  <c r="K323" i="42"/>
  <c r="A308" i="43"/>
  <c r="K308" i="43"/>
  <c r="A315" i="43"/>
  <c r="K315" i="43"/>
  <c r="A319" i="43"/>
  <c r="K319" i="43"/>
  <c r="J421" i="43"/>
  <c r="J422" i="43"/>
  <c r="J419" i="43"/>
  <c r="J413" i="43"/>
  <c r="A412" i="43"/>
  <c r="A323" i="43"/>
  <c r="K323" i="43"/>
  <c r="A320" i="43"/>
  <c r="K320" i="43"/>
  <c r="A309" i="43"/>
  <c r="K309" i="43"/>
  <c r="A328" i="43"/>
  <c r="K328" i="43"/>
  <c r="A320" i="42"/>
  <c r="K320" i="42"/>
  <c r="A319" i="42"/>
  <c r="K319" i="42"/>
  <c r="A309" i="42"/>
  <c r="K309" i="42"/>
  <c r="A328" i="42"/>
  <c r="K328" i="42"/>
  <c r="K310" i="42"/>
  <c r="A310" i="42"/>
  <c r="A311" i="42"/>
  <c r="K311" i="42"/>
  <c r="J421" i="42"/>
  <c r="A412" i="42"/>
  <c r="J413" i="42"/>
  <c r="J422" i="42"/>
  <c r="J419" i="42"/>
  <c r="A308" i="42"/>
  <c r="K308" i="42"/>
  <c r="A315" i="42"/>
  <c r="K315" i="42"/>
  <c r="K422" i="69" l="1"/>
  <c r="A422" i="69"/>
  <c r="A421" i="69"/>
  <c r="K421" i="69"/>
  <c r="K413" i="69"/>
  <c r="J414" i="69"/>
  <c r="A413" i="69"/>
  <c r="J420" i="69"/>
  <c r="A419" i="69"/>
  <c r="K419" i="69"/>
  <c r="J414" i="68"/>
  <c r="A413" i="68"/>
  <c r="K413" i="68"/>
  <c r="J420" i="68"/>
  <c r="K419" i="68"/>
  <c r="A419" i="68"/>
  <c r="A421" i="68"/>
  <c r="K421" i="68"/>
  <c r="A422" i="68"/>
  <c r="K422" i="68"/>
  <c r="J414" i="67"/>
  <c r="A413" i="67"/>
  <c r="K413" i="67"/>
  <c r="A422" i="67"/>
  <c r="K422" i="67"/>
  <c r="A421" i="67"/>
  <c r="K421" i="67"/>
  <c r="K419" i="67"/>
  <c r="A419" i="67"/>
  <c r="J420" i="67"/>
  <c r="A419" i="66"/>
  <c r="K419" i="66"/>
  <c r="J420" i="66"/>
  <c r="A421" i="66"/>
  <c r="K421" i="66"/>
  <c r="A413" i="66"/>
  <c r="J414" i="66"/>
  <c r="K413" i="66"/>
  <c r="A422" i="66"/>
  <c r="K422" i="66"/>
  <c r="K422" i="65"/>
  <c r="A422" i="65"/>
  <c r="J420" i="65"/>
  <c r="K419" i="65"/>
  <c r="A419" i="65"/>
  <c r="K413" i="65"/>
  <c r="J414" i="65"/>
  <c r="A413" i="65"/>
  <c r="A421" i="65"/>
  <c r="K421" i="65"/>
  <c r="J414" i="64"/>
  <c r="A413" i="64"/>
  <c r="K413" i="64"/>
  <c r="J420" i="64"/>
  <c r="K419" i="64"/>
  <c r="A419" i="64"/>
  <c r="A421" i="64"/>
  <c r="K421" i="64"/>
  <c r="A422" i="64"/>
  <c r="K422" i="64"/>
  <c r="A422" i="63"/>
  <c r="K422" i="63"/>
  <c r="K413" i="63"/>
  <c r="J414" i="63"/>
  <c r="A413" i="63"/>
  <c r="A421" i="63"/>
  <c r="K421" i="63"/>
  <c r="J420" i="63"/>
  <c r="K419" i="63"/>
  <c r="A419" i="63"/>
  <c r="A413" i="62"/>
  <c r="K413" i="62"/>
  <c r="J414" i="62"/>
  <c r="A421" i="62"/>
  <c r="K421" i="62"/>
  <c r="J420" i="62"/>
  <c r="K419" i="62"/>
  <c r="A419" i="62"/>
  <c r="A422" i="62"/>
  <c r="K422" i="62"/>
  <c r="A421" i="61"/>
  <c r="K421" i="61"/>
  <c r="K419" i="61"/>
  <c r="A419" i="61"/>
  <c r="J420" i="61"/>
  <c r="A422" i="61"/>
  <c r="K422" i="61"/>
  <c r="K413" i="61"/>
  <c r="J414" i="61"/>
  <c r="A413" i="61"/>
  <c r="K422" i="60"/>
  <c r="A422" i="60"/>
  <c r="A421" i="60"/>
  <c r="K421" i="60"/>
  <c r="K413" i="60"/>
  <c r="J414" i="60"/>
  <c r="A413" i="60"/>
  <c r="J420" i="60"/>
  <c r="K419" i="60"/>
  <c r="A419" i="60"/>
  <c r="K413" i="59"/>
  <c r="J414" i="59"/>
  <c r="A413" i="59"/>
  <c r="K419" i="59"/>
  <c r="A419" i="59"/>
  <c r="J420" i="59"/>
  <c r="A422" i="59"/>
  <c r="K422" i="59"/>
  <c r="A421" i="59"/>
  <c r="K421" i="59"/>
  <c r="K413" i="58"/>
  <c r="J414" i="58"/>
  <c r="A413" i="58"/>
  <c r="A421" i="58"/>
  <c r="K421" i="58"/>
  <c r="A422" i="58"/>
  <c r="K422" i="58"/>
  <c r="A419" i="58"/>
  <c r="J420" i="58"/>
  <c r="K419" i="58"/>
  <c r="J414" i="57"/>
  <c r="K413" i="57"/>
  <c r="A413" i="57"/>
  <c r="A422" i="57"/>
  <c r="K422" i="57"/>
  <c r="J420" i="57"/>
  <c r="A419" i="57"/>
  <c r="K419" i="57"/>
  <c r="A421" i="57"/>
  <c r="K421" i="57"/>
  <c r="J414" i="56"/>
  <c r="A413" i="56"/>
  <c r="K413" i="56"/>
  <c r="J420" i="56"/>
  <c r="K419" i="56"/>
  <c r="A419" i="56"/>
  <c r="A421" i="56"/>
  <c r="K421" i="56"/>
  <c r="K422" i="56"/>
  <c r="A422" i="56"/>
  <c r="J414" i="55"/>
  <c r="A413" i="55"/>
  <c r="K413" i="55"/>
  <c r="A419" i="55"/>
  <c r="K419" i="55"/>
  <c r="J420" i="55"/>
  <c r="K422" i="55"/>
  <c r="A422" i="55"/>
  <c r="A421" i="55"/>
  <c r="K421" i="55"/>
  <c r="A422" i="54"/>
  <c r="K422" i="54"/>
  <c r="J414" i="54"/>
  <c r="K413" i="54"/>
  <c r="A413" i="54"/>
  <c r="A421" i="54"/>
  <c r="K421" i="54"/>
  <c r="J420" i="54"/>
  <c r="K419" i="54"/>
  <c r="A419" i="54"/>
  <c r="A413" i="49"/>
  <c r="J414" i="49"/>
  <c r="K413" i="49"/>
  <c r="J420" i="49"/>
  <c r="A419" i="49"/>
  <c r="K419" i="49"/>
  <c r="A422" i="49"/>
  <c r="K422" i="49"/>
  <c r="A421" i="49"/>
  <c r="K421" i="49"/>
  <c r="J414" i="48"/>
  <c r="K413" i="48"/>
  <c r="A413" i="48"/>
  <c r="K421" i="48"/>
  <c r="A421" i="48"/>
  <c r="A422" i="48"/>
  <c r="K422" i="48"/>
  <c r="J420" i="48"/>
  <c r="A419" i="48"/>
  <c r="K419" i="48"/>
  <c r="A422" i="47"/>
  <c r="K422" i="47"/>
  <c r="A421" i="47"/>
  <c r="K421" i="47"/>
  <c r="K419" i="47"/>
  <c r="A419" i="47"/>
  <c r="J420" i="47"/>
  <c r="K413" i="47"/>
  <c r="J414" i="47"/>
  <c r="A413" i="47"/>
  <c r="A421" i="46"/>
  <c r="K421" i="46"/>
  <c r="J420" i="46"/>
  <c r="K419" i="46"/>
  <c r="A419" i="46"/>
  <c r="J414" i="46"/>
  <c r="A413" i="46"/>
  <c r="K413" i="46"/>
  <c r="A422" i="46"/>
  <c r="K422" i="46"/>
  <c r="A421" i="45"/>
  <c r="K421" i="45"/>
  <c r="J420" i="45"/>
  <c r="K419" i="45"/>
  <c r="A419" i="45"/>
  <c r="K413" i="45"/>
  <c r="A413" i="45"/>
  <c r="J414" i="45"/>
  <c r="K422" i="45"/>
  <c r="A422" i="45"/>
  <c r="A422" i="44"/>
  <c r="K422" i="44"/>
  <c r="K413" i="44"/>
  <c r="J414" i="44"/>
  <c r="A413" i="44"/>
  <c r="A419" i="44"/>
  <c r="J420" i="44"/>
  <c r="K419" i="44"/>
  <c r="A421" i="44"/>
  <c r="K421" i="44"/>
  <c r="A422" i="43"/>
  <c r="K422" i="43"/>
  <c r="A421" i="43"/>
  <c r="K421" i="43"/>
  <c r="J420" i="43"/>
  <c r="A419" i="43"/>
  <c r="K419" i="43"/>
  <c r="J414" i="43"/>
  <c r="K413" i="43"/>
  <c r="A413" i="43"/>
  <c r="A413" i="42"/>
  <c r="K413" i="42"/>
  <c r="J414" i="42"/>
  <c r="A421" i="42"/>
  <c r="K421" i="42"/>
  <c r="J420" i="42"/>
  <c r="K419" i="42"/>
  <c r="A419" i="42"/>
  <c r="A422" i="42"/>
  <c r="K422" i="42"/>
  <c r="J189" i="68" l="1"/>
  <c r="A189" i="68" s="1"/>
  <c r="J189" i="69"/>
  <c r="J198" i="68"/>
  <c r="A198" i="68" s="1"/>
  <c r="J198" i="69"/>
  <c r="J197" i="68"/>
  <c r="A197" i="68" s="1"/>
  <c r="J197" i="69"/>
  <c r="J204" i="68"/>
  <c r="A204" i="68" s="1"/>
  <c r="J204" i="69"/>
  <c r="K414" i="69"/>
  <c r="A414" i="69"/>
  <c r="J190" i="68"/>
  <c r="K190" i="68" s="1"/>
  <c r="J190" i="69"/>
  <c r="J191" i="68"/>
  <c r="A191" i="68" s="1"/>
  <c r="J191" i="69"/>
  <c r="J182" i="68"/>
  <c r="K182" i="68" s="1"/>
  <c r="J182" i="69"/>
  <c r="J196" i="68"/>
  <c r="J199" i="68" s="1"/>
  <c r="J196" i="69"/>
  <c r="A420" i="69"/>
  <c r="K420" i="69"/>
  <c r="J203" i="68"/>
  <c r="K203" i="68" s="1"/>
  <c r="J203" i="69"/>
  <c r="J183" i="68"/>
  <c r="A183" i="68" s="1"/>
  <c r="J183" i="69"/>
  <c r="J205" i="68"/>
  <c r="K205" i="68" s="1"/>
  <c r="J205" i="69"/>
  <c r="J184" i="68"/>
  <c r="K184" i="68" s="1"/>
  <c r="J184" i="69"/>
  <c r="A205" i="68"/>
  <c r="K191" i="68"/>
  <c r="J200" i="68"/>
  <c r="A420" i="68"/>
  <c r="K420" i="68"/>
  <c r="A203" i="68"/>
  <c r="K414" i="68"/>
  <c r="A414" i="68"/>
  <c r="J198" i="66"/>
  <c r="A198" i="66" s="1"/>
  <c r="J198" i="67"/>
  <c r="J197" i="66"/>
  <c r="J200" i="66" s="1"/>
  <c r="J197" i="67"/>
  <c r="J183" i="66"/>
  <c r="K183" i="66" s="1"/>
  <c r="J183" i="67"/>
  <c r="J205" i="66"/>
  <c r="A205" i="66" s="1"/>
  <c r="J205" i="67"/>
  <c r="J184" i="66"/>
  <c r="J187" i="66" s="1"/>
  <c r="J184" i="67"/>
  <c r="J204" i="66"/>
  <c r="A204" i="66" s="1"/>
  <c r="J204" i="67"/>
  <c r="A420" i="67"/>
  <c r="K420" i="67"/>
  <c r="J190" i="66"/>
  <c r="K190" i="66" s="1"/>
  <c r="J190" i="67"/>
  <c r="J189" i="66"/>
  <c r="J192" i="66" s="1"/>
  <c r="J189" i="67"/>
  <c r="J203" i="66"/>
  <c r="A203" i="66" s="1"/>
  <c r="J203" i="67"/>
  <c r="J191" i="66"/>
  <c r="K191" i="66" s="1"/>
  <c r="J191" i="67"/>
  <c r="J182" i="66"/>
  <c r="A182" i="66" s="1"/>
  <c r="J182" i="67"/>
  <c r="J196" i="66"/>
  <c r="K196" i="66" s="1"/>
  <c r="J196" i="67"/>
  <c r="A414" i="67"/>
  <c r="K414" i="67"/>
  <c r="J194" i="66"/>
  <c r="A420" i="66"/>
  <c r="K420" i="66"/>
  <c r="A197" i="66"/>
  <c r="A183" i="66"/>
  <c r="A189" i="66"/>
  <c r="A414" i="66"/>
  <c r="K414" i="66"/>
  <c r="J203" i="64"/>
  <c r="K203" i="64" s="1"/>
  <c r="J203" i="65"/>
  <c r="J198" i="64"/>
  <c r="A198" i="64" s="1"/>
  <c r="J198" i="65"/>
  <c r="J197" i="64"/>
  <c r="J200" i="64" s="1"/>
  <c r="J197" i="65"/>
  <c r="J204" i="64"/>
  <c r="A204" i="64" s="1"/>
  <c r="J204" i="65"/>
  <c r="J189" i="64"/>
  <c r="K189" i="64" s="1"/>
  <c r="J189" i="65"/>
  <c r="J191" i="64"/>
  <c r="A191" i="64" s="1"/>
  <c r="J191" i="65"/>
  <c r="J182" i="64"/>
  <c r="J185" i="64" s="1"/>
  <c r="J182" i="65"/>
  <c r="J196" i="64"/>
  <c r="K196" i="64" s="1"/>
  <c r="J196" i="65"/>
  <c r="J190" i="64"/>
  <c r="A190" i="64" s="1"/>
  <c r="J190" i="65"/>
  <c r="J183" i="64"/>
  <c r="K183" i="64" s="1"/>
  <c r="J183" i="65"/>
  <c r="J205" i="64"/>
  <c r="A205" i="64" s="1"/>
  <c r="J205" i="65"/>
  <c r="J184" i="64"/>
  <c r="J187" i="64" s="1"/>
  <c r="J184" i="65"/>
  <c r="K414" i="65"/>
  <c r="A414" i="65"/>
  <c r="A420" i="65"/>
  <c r="K420" i="65"/>
  <c r="A420" i="64"/>
  <c r="K420" i="64"/>
  <c r="K198" i="64"/>
  <c r="A414" i="64"/>
  <c r="K414" i="64"/>
  <c r="J183" i="62"/>
  <c r="A183" i="62" s="1"/>
  <c r="J183" i="63"/>
  <c r="J205" i="62"/>
  <c r="K205" i="62" s="1"/>
  <c r="J205" i="63"/>
  <c r="J184" i="62"/>
  <c r="J187" i="62" s="1"/>
  <c r="J184" i="63"/>
  <c r="K414" i="63"/>
  <c r="A414" i="63"/>
  <c r="J198" i="62"/>
  <c r="A198" i="62" s="1"/>
  <c r="J198" i="63"/>
  <c r="J197" i="62"/>
  <c r="A197" i="62" s="1"/>
  <c r="J197" i="63"/>
  <c r="J204" i="62"/>
  <c r="A204" i="62" s="1"/>
  <c r="J204" i="63"/>
  <c r="J190" i="62"/>
  <c r="A190" i="62" s="1"/>
  <c r="J190" i="63"/>
  <c r="J189" i="62"/>
  <c r="A189" i="62" s="1"/>
  <c r="J189" i="63"/>
  <c r="J203" i="62"/>
  <c r="K203" i="62" s="1"/>
  <c r="J203" i="63"/>
  <c r="J191" i="62"/>
  <c r="K191" i="62" s="1"/>
  <c r="J191" i="63"/>
  <c r="J182" i="62"/>
  <c r="K182" i="62" s="1"/>
  <c r="J182" i="63"/>
  <c r="J196" i="62"/>
  <c r="K196" i="62" s="1"/>
  <c r="J196" i="63"/>
  <c r="K420" i="63"/>
  <c r="A420" i="63"/>
  <c r="A191" i="62"/>
  <c r="A420" i="62"/>
  <c r="K420" i="62"/>
  <c r="K414" i="62"/>
  <c r="A414" i="62"/>
  <c r="J198" i="60"/>
  <c r="K198" i="60" s="1"/>
  <c r="J198" i="61"/>
  <c r="J197" i="60"/>
  <c r="K197" i="60" s="1"/>
  <c r="J197" i="61"/>
  <c r="J204" i="60"/>
  <c r="K204" i="60" s="1"/>
  <c r="J204" i="61"/>
  <c r="J190" i="60"/>
  <c r="A190" i="60" s="1"/>
  <c r="J190" i="61"/>
  <c r="J189" i="60"/>
  <c r="J192" i="60" s="1"/>
  <c r="J189" i="61"/>
  <c r="J203" i="60"/>
  <c r="J203" i="61"/>
  <c r="A414" i="61"/>
  <c r="K414" i="61"/>
  <c r="K420" i="61"/>
  <c r="A420" i="61"/>
  <c r="J191" i="60"/>
  <c r="J194" i="60" s="1"/>
  <c r="J191" i="61"/>
  <c r="J182" i="60"/>
  <c r="A182" i="60" s="1"/>
  <c r="J182" i="61"/>
  <c r="J196" i="60"/>
  <c r="K196" i="60" s="1"/>
  <c r="J196" i="61"/>
  <c r="J183" i="60"/>
  <c r="J186" i="60" s="1"/>
  <c r="J183" i="61"/>
  <c r="J205" i="60"/>
  <c r="K205" i="60" s="1"/>
  <c r="J205" i="61"/>
  <c r="J184" i="60"/>
  <c r="J187" i="60" s="1"/>
  <c r="J184" i="61"/>
  <c r="A191" i="60"/>
  <c r="K414" i="60"/>
  <c r="A414" i="60"/>
  <c r="A420" i="60"/>
  <c r="K420" i="60"/>
  <c r="J183" i="58"/>
  <c r="A183" i="58" s="1"/>
  <c r="J183" i="59"/>
  <c r="J184" i="58"/>
  <c r="K184" i="58" s="1"/>
  <c r="J184" i="59"/>
  <c r="J198" i="58"/>
  <c r="K198" i="58" s="1"/>
  <c r="J198" i="59"/>
  <c r="J197" i="58"/>
  <c r="K197" i="58" s="1"/>
  <c r="J197" i="59"/>
  <c r="J204" i="58"/>
  <c r="A204" i="58" s="1"/>
  <c r="J204" i="59"/>
  <c r="J203" i="58"/>
  <c r="K203" i="58" s="1"/>
  <c r="J203" i="59"/>
  <c r="J190" i="58"/>
  <c r="J193" i="58" s="1"/>
  <c r="J190" i="59"/>
  <c r="J189" i="58"/>
  <c r="J192" i="58" s="1"/>
  <c r="J189" i="59"/>
  <c r="J191" i="58"/>
  <c r="A191" i="58" s="1"/>
  <c r="J191" i="59"/>
  <c r="J182" i="58"/>
  <c r="K182" i="58" s="1"/>
  <c r="J182" i="59"/>
  <c r="J196" i="58"/>
  <c r="J199" i="58" s="1"/>
  <c r="J196" i="59"/>
  <c r="K420" i="59"/>
  <c r="A420" i="59"/>
  <c r="A414" i="59"/>
  <c r="K414" i="59"/>
  <c r="J205" i="58"/>
  <c r="A205" i="58" s="1"/>
  <c r="J205" i="59"/>
  <c r="J194" i="58"/>
  <c r="A420" i="58"/>
  <c r="K420" i="58"/>
  <c r="A414" i="58"/>
  <c r="K414" i="58"/>
  <c r="J198" i="56"/>
  <c r="A198" i="56" s="1"/>
  <c r="J198" i="57"/>
  <c r="J197" i="56"/>
  <c r="K197" i="56" s="1"/>
  <c r="J197" i="57"/>
  <c r="J204" i="56"/>
  <c r="A204" i="56" s="1"/>
  <c r="J204" i="57"/>
  <c r="J190" i="56"/>
  <c r="A190" i="56" s="1"/>
  <c r="J190" i="57"/>
  <c r="J189" i="56"/>
  <c r="J192" i="56" s="1"/>
  <c r="J189" i="57"/>
  <c r="J203" i="56"/>
  <c r="K203" i="56" s="1"/>
  <c r="J203" i="57"/>
  <c r="J191" i="56"/>
  <c r="A191" i="56" s="1"/>
  <c r="J191" i="57"/>
  <c r="J182" i="56"/>
  <c r="K182" i="56" s="1"/>
  <c r="J182" i="57"/>
  <c r="J196" i="56"/>
  <c r="A196" i="56" s="1"/>
  <c r="J196" i="57"/>
  <c r="A420" i="57"/>
  <c r="K420" i="57"/>
  <c r="J183" i="56"/>
  <c r="A183" i="56" s="1"/>
  <c r="J183" i="57"/>
  <c r="J205" i="56"/>
  <c r="A205" i="56" s="1"/>
  <c r="J205" i="57"/>
  <c r="J184" i="56"/>
  <c r="K184" i="56" s="1"/>
  <c r="J184" i="57"/>
  <c r="A414" i="57"/>
  <c r="K414" i="57"/>
  <c r="J194" i="56"/>
  <c r="A420" i="56"/>
  <c r="K420" i="56"/>
  <c r="A414" i="56"/>
  <c r="K414" i="56"/>
  <c r="J183" i="54"/>
  <c r="J186" i="54" s="1"/>
  <c r="J183" i="55"/>
  <c r="J205" i="54"/>
  <c r="A205" i="54" s="1"/>
  <c r="J205" i="55"/>
  <c r="J184" i="54"/>
  <c r="A184" i="54" s="1"/>
  <c r="J184" i="55"/>
  <c r="J198" i="54"/>
  <c r="A198" i="54" s="1"/>
  <c r="J198" i="55"/>
  <c r="J197" i="54"/>
  <c r="A197" i="54" s="1"/>
  <c r="J197" i="55"/>
  <c r="J204" i="54"/>
  <c r="K204" i="54" s="1"/>
  <c r="J204" i="55"/>
  <c r="J190" i="54"/>
  <c r="J193" i="54" s="1"/>
  <c r="J190" i="55"/>
  <c r="J189" i="54"/>
  <c r="A189" i="54" s="1"/>
  <c r="J189" i="55"/>
  <c r="J203" i="54"/>
  <c r="A203" i="54" s="1"/>
  <c r="J203" i="55"/>
  <c r="A420" i="55"/>
  <c r="K420" i="55"/>
  <c r="J191" i="54"/>
  <c r="J194" i="54" s="1"/>
  <c r="J191" i="55"/>
  <c r="J182" i="54"/>
  <c r="K182" i="54" s="1"/>
  <c r="J182" i="55"/>
  <c r="J196" i="54"/>
  <c r="J199" i="54" s="1"/>
  <c r="J196" i="55"/>
  <c r="K414" i="55"/>
  <c r="A414" i="55"/>
  <c r="A191" i="54"/>
  <c r="A420" i="54"/>
  <c r="K420" i="54"/>
  <c r="K414" i="54"/>
  <c r="A414" i="54"/>
  <c r="J198" i="48"/>
  <c r="K198" i="48" s="1"/>
  <c r="J198" i="49"/>
  <c r="J197" i="48"/>
  <c r="A197" i="48" s="1"/>
  <c r="J197" i="49"/>
  <c r="J204" i="48"/>
  <c r="K204" i="48" s="1"/>
  <c r="J204" i="49"/>
  <c r="A420" i="49"/>
  <c r="K420" i="49"/>
  <c r="J190" i="48"/>
  <c r="J193" i="48" s="1"/>
  <c r="J190" i="49"/>
  <c r="J189" i="48"/>
  <c r="K189" i="48" s="1"/>
  <c r="J189" i="49"/>
  <c r="J203" i="48"/>
  <c r="A203" i="48" s="1"/>
  <c r="J203" i="49"/>
  <c r="J191" i="48"/>
  <c r="J194" i="48" s="1"/>
  <c r="J191" i="49"/>
  <c r="J182" i="48"/>
  <c r="A182" i="48" s="1"/>
  <c r="J182" i="49"/>
  <c r="J196" i="48"/>
  <c r="A196" i="48" s="1"/>
  <c r="J196" i="49"/>
  <c r="A414" i="49"/>
  <c r="K414" i="49"/>
  <c r="J183" i="48"/>
  <c r="J186" i="48" s="1"/>
  <c r="J183" i="49"/>
  <c r="J205" i="48"/>
  <c r="K205" i="48" s="1"/>
  <c r="J205" i="49"/>
  <c r="J184" i="48"/>
  <c r="K184" i="48" s="1"/>
  <c r="J184" i="49"/>
  <c r="A420" i="48"/>
  <c r="K420" i="48"/>
  <c r="K414" i="48"/>
  <c r="A414" i="48"/>
  <c r="J198" i="46"/>
  <c r="K198" i="46" s="1"/>
  <c r="J198" i="47"/>
  <c r="J197" i="46"/>
  <c r="J200" i="46" s="1"/>
  <c r="J197" i="47"/>
  <c r="J204" i="46"/>
  <c r="A204" i="46" s="1"/>
  <c r="J204" i="47"/>
  <c r="J190" i="46"/>
  <c r="K190" i="46" s="1"/>
  <c r="J190" i="47"/>
  <c r="J189" i="46"/>
  <c r="A189" i="46" s="1"/>
  <c r="J189" i="47"/>
  <c r="J203" i="46"/>
  <c r="A203" i="46" s="1"/>
  <c r="J203" i="47"/>
  <c r="A414" i="47"/>
  <c r="K414" i="47"/>
  <c r="A420" i="47"/>
  <c r="K420" i="47"/>
  <c r="J191" i="46"/>
  <c r="J194" i="46" s="1"/>
  <c r="J191" i="47"/>
  <c r="J182" i="46"/>
  <c r="J185" i="46" s="1"/>
  <c r="J182" i="47"/>
  <c r="J196" i="46"/>
  <c r="J199" i="46" s="1"/>
  <c r="J196" i="47"/>
  <c r="J183" i="46"/>
  <c r="A183" i="46" s="1"/>
  <c r="J183" i="47"/>
  <c r="J205" i="46"/>
  <c r="K205" i="46" s="1"/>
  <c r="J205" i="47"/>
  <c r="J184" i="46"/>
  <c r="J187" i="46" s="1"/>
  <c r="J184" i="47"/>
  <c r="A414" i="46"/>
  <c r="K414" i="46"/>
  <c r="A197" i="46"/>
  <c r="A420" i="46"/>
  <c r="K420" i="46"/>
  <c r="J198" i="44"/>
  <c r="K198" i="44" s="1"/>
  <c r="J198" i="45"/>
  <c r="J204" i="44"/>
  <c r="A204" i="44" s="1"/>
  <c r="J204" i="45"/>
  <c r="J183" i="44"/>
  <c r="A183" i="44" s="1"/>
  <c r="J183" i="45"/>
  <c r="J205" i="44"/>
  <c r="K205" i="44" s="1"/>
  <c r="J205" i="45"/>
  <c r="J184" i="44"/>
  <c r="J187" i="44" s="1"/>
  <c r="J184" i="45"/>
  <c r="A414" i="45"/>
  <c r="K414" i="45"/>
  <c r="A420" i="45"/>
  <c r="K420" i="45"/>
  <c r="J190" i="44"/>
  <c r="K190" i="44" s="1"/>
  <c r="J190" i="45"/>
  <c r="J189" i="44"/>
  <c r="A189" i="44" s="1"/>
  <c r="J189" i="45"/>
  <c r="J203" i="44"/>
  <c r="J202" i="44" s="1"/>
  <c r="A202" i="44" s="1"/>
  <c r="J203" i="45"/>
  <c r="J197" i="44"/>
  <c r="A197" i="44" s="1"/>
  <c r="J197" i="45"/>
  <c r="J191" i="44"/>
  <c r="A191" i="44" s="1"/>
  <c r="J191" i="45"/>
  <c r="J182" i="44"/>
  <c r="A182" i="44" s="1"/>
  <c r="J182" i="45"/>
  <c r="J196" i="44"/>
  <c r="K196" i="44" s="1"/>
  <c r="J196" i="45"/>
  <c r="K414" i="44"/>
  <c r="A414" i="44"/>
  <c r="A420" i="44"/>
  <c r="K420" i="44"/>
  <c r="J183" i="42"/>
  <c r="A183" i="42" s="1"/>
  <c r="J183" i="43"/>
  <c r="A420" i="43"/>
  <c r="K420" i="43"/>
  <c r="J198" i="42"/>
  <c r="A198" i="42" s="1"/>
  <c r="J198" i="43"/>
  <c r="J204" i="42"/>
  <c r="K204" i="42" s="1"/>
  <c r="J204" i="43"/>
  <c r="A414" i="43"/>
  <c r="K414" i="43"/>
  <c r="J190" i="42"/>
  <c r="K190" i="42" s="1"/>
  <c r="J190" i="43"/>
  <c r="J189" i="42"/>
  <c r="J192" i="42" s="1"/>
  <c r="J189" i="43"/>
  <c r="J203" i="42"/>
  <c r="K203" i="42" s="1"/>
  <c r="J203" i="43"/>
  <c r="J205" i="42"/>
  <c r="A205" i="42" s="1"/>
  <c r="J205" i="43"/>
  <c r="J184" i="42"/>
  <c r="J187" i="42" s="1"/>
  <c r="J184" i="43"/>
  <c r="J197" i="42"/>
  <c r="J200" i="42" s="1"/>
  <c r="J197" i="43"/>
  <c r="J191" i="42"/>
  <c r="K191" i="42" s="1"/>
  <c r="J191" i="43"/>
  <c r="J182" i="42"/>
  <c r="A182" i="42" s="1"/>
  <c r="J182" i="43"/>
  <c r="J196" i="42"/>
  <c r="A196" i="42" s="1"/>
  <c r="J196" i="43"/>
  <c r="K420" i="42"/>
  <c r="A420" i="42"/>
  <c r="A204" i="42"/>
  <c r="A414" i="42"/>
  <c r="K414" i="42"/>
  <c r="K184" i="66" l="1"/>
  <c r="K189" i="66"/>
  <c r="J186" i="66"/>
  <c r="J201" i="66"/>
  <c r="K201" i="66" s="1"/>
  <c r="A184" i="66"/>
  <c r="J192" i="68"/>
  <c r="A196" i="68"/>
  <c r="J194" i="68"/>
  <c r="A194" i="68" s="1"/>
  <c r="K189" i="68"/>
  <c r="K197" i="68"/>
  <c r="K196" i="68"/>
  <c r="K198" i="66"/>
  <c r="A196" i="66"/>
  <c r="K182" i="44"/>
  <c r="J187" i="68"/>
  <c r="A187" i="68" s="1"/>
  <c r="J201" i="68"/>
  <c r="K201" i="68" s="1"/>
  <c r="A182" i="68"/>
  <c r="J199" i="66"/>
  <c r="A199" i="66" s="1"/>
  <c r="I176" i="68"/>
  <c r="A176" i="68" s="1"/>
  <c r="I176" i="69"/>
  <c r="A176" i="69" s="1"/>
  <c r="I177" i="68"/>
  <c r="A177" i="68" s="1"/>
  <c r="I177" i="69"/>
  <c r="A177" i="69" s="1"/>
  <c r="J202" i="68"/>
  <c r="A202" i="68" s="1"/>
  <c r="J193" i="68"/>
  <c r="A193" i="68" s="1"/>
  <c r="K198" i="68"/>
  <c r="K183" i="68"/>
  <c r="J185" i="68"/>
  <c r="A185" i="68" s="1"/>
  <c r="A184" i="69"/>
  <c r="J187" i="69"/>
  <c r="K184" i="69"/>
  <c r="A183" i="69"/>
  <c r="K183" i="69"/>
  <c r="J186" i="69"/>
  <c r="K182" i="69"/>
  <c r="J185" i="69"/>
  <c r="A182" i="69"/>
  <c r="J181" i="69"/>
  <c r="A181" i="69" s="1"/>
  <c r="J193" i="69"/>
  <c r="A190" i="69"/>
  <c r="K190" i="69"/>
  <c r="K204" i="69"/>
  <c r="A204" i="69"/>
  <c r="A198" i="69"/>
  <c r="K198" i="69"/>
  <c r="J201" i="69"/>
  <c r="J188" i="68"/>
  <c r="A188" i="68" s="1"/>
  <c r="A190" i="68"/>
  <c r="A184" i="68"/>
  <c r="K204" i="68"/>
  <c r="J186" i="68"/>
  <c r="A186" i="68" s="1"/>
  <c r="A205" i="69"/>
  <c r="K205" i="69"/>
  <c r="A203" i="69"/>
  <c r="K203" i="69"/>
  <c r="J202" i="69"/>
  <c r="A202" i="69" s="1"/>
  <c r="K196" i="69"/>
  <c r="J199" i="69"/>
  <c r="A196" i="69"/>
  <c r="J194" i="69"/>
  <c r="A191" i="69"/>
  <c r="K191" i="69"/>
  <c r="A197" i="69"/>
  <c r="K197" i="69"/>
  <c r="J200" i="69"/>
  <c r="J192" i="69"/>
  <c r="A189" i="69"/>
  <c r="K189" i="69"/>
  <c r="J188" i="69"/>
  <c r="A188" i="69" s="1"/>
  <c r="I178" i="69"/>
  <c r="A178" i="69" s="1"/>
  <c r="I10" i="69"/>
  <c r="I175" i="69"/>
  <c r="G10" i="69"/>
  <c r="A191" i="66"/>
  <c r="A197" i="64"/>
  <c r="K182" i="64"/>
  <c r="K200" i="68"/>
  <c r="A200" i="68"/>
  <c r="I10" i="68"/>
  <c r="I178" i="68"/>
  <c r="A178" i="68" s="1"/>
  <c r="J181" i="68"/>
  <c r="A181" i="68" s="1"/>
  <c r="K185" i="68"/>
  <c r="K186" i="68"/>
  <c r="I175" i="68"/>
  <c r="G10" i="68"/>
  <c r="A192" i="68"/>
  <c r="K192" i="68"/>
  <c r="J195" i="68"/>
  <c r="A195" i="68" s="1"/>
  <c r="K193" i="68"/>
  <c r="K199" i="68"/>
  <c r="A199" i="68"/>
  <c r="J202" i="66"/>
  <c r="A202" i="66" s="1"/>
  <c r="K205" i="64"/>
  <c r="J193" i="66"/>
  <c r="J188" i="66" s="1"/>
  <c r="A188" i="66" s="1"/>
  <c r="I176" i="66"/>
  <c r="A176" i="66" s="1"/>
  <c r="I176" i="67"/>
  <c r="A176" i="67" s="1"/>
  <c r="J195" i="66"/>
  <c r="A195" i="66" s="1"/>
  <c r="I178" i="67"/>
  <c r="A178" i="67" s="1"/>
  <c r="I10" i="67"/>
  <c r="K197" i="64"/>
  <c r="A189" i="64"/>
  <c r="A182" i="64"/>
  <c r="K197" i="66"/>
  <c r="J185" i="66"/>
  <c r="A185" i="66" s="1"/>
  <c r="K203" i="66"/>
  <c r="A190" i="66"/>
  <c r="J185" i="67"/>
  <c r="A182" i="67"/>
  <c r="K182" i="67"/>
  <c r="J202" i="67"/>
  <c r="A202" i="67" s="1"/>
  <c r="A203" i="67"/>
  <c r="K203" i="67"/>
  <c r="J193" i="67"/>
  <c r="A190" i="67"/>
  <c r="K190" i="67"/>
  <c r="A204" i="67"/>
  <c r="K204" i="67"/>
  <c r="A205" i="67"/>
  <c r="K205" i="67"/>
  <c r="J200" i="67"/>
  <c r="A197" i="67"/>
  <c r="K197" i="67"/>
  <c r="I175" i="67"/>
  <c r="G10" i="67"/>
  <c r="A203" i="64"/>
  <c r="J193" i="64"/>
  <c r="A193" i="64" s="1"/>
  <c r="K204" i="66"/>
  <c r="K182" i="66"/>
  <c r="K205" i="66"/>
  <c r="J199" i="67"/>
  <c r="A196" i="67"/>
  <c r="K196" i="67"/>
  <c r="J194" i="67"/>
  <c r="A191" i="67"/>
  <c r="K191" i="67"/>
  <c r="J192" i="67"/>
  <c r="J188" i="67" s="1"/>
  <c r="A188" i="67" s="1"/>
  <c r="A189" i="67"/>
  <c r="K189" i="67"/>
  <c r="A184" i="67"/>
  <c r="J187" i="67"/>
  <c r="K184" i="67"/>
  <c r="K183" i="67"/>
  <c r="A183" i="67"/>
  <c r="J186" i="67"/>
  <c r="J181" i="67" s="1"/>
  <c r="A181" i="67" s="1"/>
  <c r="K198" i="67"/>
  <c r="J201" i="67"/>
  <c r="A198" i="67"/>
  <c r="I177" i="66"/>
  <c r="A177" i="66" s="1"/>
  <c r="I177" i="67"/>
  <c r="A177" i="67" s="1"/>
  <c r="J192" i="64"/>
  <c r="K192" i="64" s="1"/>
  <c r="K190" i="64"/>
  <c r="J200" i="62"/>
  <c r="K200" i="62" s="1"/>
  <c r="A193" i="66"/>
  <c r="K190" i="62"/>
  <c r="J202" i="64"/>
  <c r="A202" i="64" s="1"/>
  <c r="A192" i="66"/>
  <c r="K192" i="66"/>
  <c r="A200" i="66"/>
  <c r="K200" i="66"/>
  <c r="A187" i="66"/>
  <c r="K187" i="66"/>
  <c r="K199" i="66"/>
  <c r="I178" i="66"/>
  <c r="A178" i="66" s="1"/>
  <c r="I10" i="66"/>
  <c r="A204" i="60"/>
  <c r="I175" i="66"/>
  <c r="G10" i="66"/>
  <c r="A186" i="66"/>
  <c r="K186" i="66"/>
  <c r="A194" i="66"/>
  <c r="K194" i="66"/>
  <c r="A184" i="64"/>
  <c r="K191" i="64"/>
  <c r="A183" i="64"/>
  <c r="I177" i="64"/>
  <c r="A177" i="64" s="1"/>
  <c r="I177" i="65"/>
  <c r="A177" i="65" s="1"/>
  <c r="I178" i="65"/>
  <c r="A178" i="65" s="1"/>
  <c r="I10" i="65"/>
  <c r="K204" i="62"/>
  <c r="K204" i="64"/>
  <c r="K184" i="64"/>
  <c r="J186" i="64"/>
  <c r="J181" i="64" s="1"/>
  <c r="A181" i="64" s="1"/>
  <c r="A196" i="64"/>
  <c r="J194" i="64"/>
  <c r="K194" i="64" s="1"/>
  <c r="A184" i="65"/>
  <c r="J187" i="65"/>
  <c r="K184" i="65"/>
  <c r="J186" i="65"/>
  <c r="K183" i="65"/>
  <c r="A183" i="65"/>
  <c r="A196" i="65"/>
  <c r="K196" i="65"/>
  <c r="J199" i="65"/>
  <c r="A191" i="65"/>
  <c r="J194" i="65"/>
  <c r="K191" i="65"/>
  <c r="A204" i="65"/>
  <c r="K204" i="65"/>
  <c r="A198" i="65"/>
  <c r="K198" i="65"/>
  <c r="J201" i="65"/>
  <c r="I176" i="64"/>
  <c r="A176" i="64" s="1"/>
  <c r="I176" i="65"/>
  <c r="A176" i="65" s="1"/>
  <c r="I175" i="65"/>
  <c r="G10" i="65"/>
  <c r="K184" i="62"/>
  <c r="J201" i="64"/>
  <c r="K201" i="64" s="1"/>
  <c r="J199" i="64"/>
  <c r="K199" i="64" s="1"/>
  <c r="A205" i="65"/>
  <c r="K205" i="65"/>
  <c r="J193" i="65"/>
  <c r="A190" i="65"/>
  <c r="K190" i="65"/>
  <c r="J185" i="65"/>
  <c r="A182" i="65"/>
  <c r="K182" i="65"/>
  <c r="A189" i="65"/>
  <c r="J192" i="65"/>
  <c r="K189" i="65"/>
  <c r="A197" i="65"/>
  <c r="K197" i="65"/>
  <c r="J200" i="65"/>
  <c r="J202" i="65"/>
  <c r="A202" i="65" s="1"/>
  <c r="A203" i="65"/>
  <c r="K203" i="65"/>
  <c r="J202" i="62"/>
  <c r="A202" i="62" s="1"/>
  <c r="J193" i="62"/>
  <c r="A193" i="62" s="1"/>
  <c r="A182" i="62"/>
  <c r="A203" i="62"/>
  <c r="A205" i="62"/>
  <c r="K190" i="60"/>
  <c r="J200" i="60"/>
  <c r="K200" i="60" s="1"/>
  <c r="J192" i="62"/>
  <c r="A192" i="62" s="1"/>
  <c r="K197" i="62"/>
  <c r="J199" i="62"/>
  <c r="K199" i="62" s="1"/>
  <c r="K189" i="62"/>
  <c r="J201" i="62"/>
  <c r="A201" i="62" s="1"/>
  <c r="J186" i="62"/>
  <c r="K186" i="62" s="1"/>
  <c r="A196" i="62"/>
  <c r="J194" i="62"/>
  <c r="K194" i="62" s="1"/>
  <c r="J201" i="60"/>
  <c r="K201" i="60" s="1"/>
  <c r="K198" i="62"/>
  <c r="A184" i="62"/>
  <c r="K183" i="62"/>
  <c r="G10" i="64"/>
  <c r="I175" i="64"/>
  <c r="A189" i="60"/>
  <c r="A198" i="60"/>
  <c r="I178" i="64"/>
  <c r="A178" i="64" s="1"/>
  <c r="I10" i="64"/>
  <c r="J201" i="54"/>
  <c r="K201" i="54" s="1"/>
  <c r="K189" i="60"/>
  <c r="A205" i="60"/>
  <c r="A185" i="64"/>
  <c r="K185" i="64"/>
  <c r="J185" i="62"/>
  <c r="A185" i="62" s="1"/>
  <c r="A200" i="64"/>
  <c r="K200" i="64"/>
  <c r="A201" i="64"/>
  <c r="A187" i="64"/>
  <c r="K187" i="64"/>
  <c r="A184" i="60"/>
  <c r="J199" i="60"/>
  <c r="K189" i="58"/>
  <c r="I177" i="62"/>
  <c r="A177" i="62" s="1"/>
  <c r="I177" i="63"/>
  <c r="A177" i="63" s="1"/>
  <c r="I178" i="63"/>
  <c r="A178" i="63" s="1"/>
  <c r="I10" i="63"/>
  <c r="K191" i="60"/>
  <c r="K182" i="63"/>
  <c r="J185" i="63"/>
  <c r="A182" i="63"/>
  <c r="J202" i="63"/>
  <c r="A202" i="63" s="1"/>
  <c r="A203" i="63"/>
  <c r="K203" i="63"/>
  <c r="J193" i="63"/>
  <c r="A190" i="63"/>
  <c r="K190" i="63"/>
  <c r="A197" i="63"/>
  <c r="J200" i="63"/>
  <c r="K197" i="63"/>
  <c r="A205" i="63"/>
  <c r="K205" i="63"/>
  <c r="I176" i="62"/>
  <c r="A176" i="62" s="1"/>
  <c r="I176" i="63"/>
  <c r="A176" i="63" s="1"/>
  <c r="I175" i="63"/>
  <c r="G10" i="63"/>
  <c r="A196" i="60"/>
  <c r="A196" i="63"/>
  <c r="J199" i="63"/>
  <c r="K196" i="63"/>
  <c r="J194" i="63"/>
  <c r="A191" i="63"/>
  <c r="K191" i="63"/>
  <c r="J192" i="63"/>
  <c r="A189" i="63"/>
  <c r="K189" i="63"/>
  <c r="A204" i="63"/>
  <c r="K204" i="63"/>
  <c r="K198" i="63"/>
  <c r="J201" i="63"/>
  <c r="A198" i="63"/>
  <c r="A184" i="63"/>
  <c r="J187" i="63"/>
  <c r="K184" i="63"/>
  <c r="A183" i="63"/>
  <c r="K183" i="63"/>
  <c r="J186" i="63"/>
  <c r="J202" i="60"/>
  <c r="A202" i="60" s="1"/>
  <c r="I178" i="62"/>
  <c r="A178" i="62" s="1"/>
  <c r="I10" i="62"/>
  <c r="K185" i="62"/>
  <c r="A187" i="62"/>
  <c r="K187" i="62"/>
  <c r="G10" i="62"/>
  <c r="I175" i="62"/>
  <c r="K189" i="54"/>
  <c r="K205" i="54"/>
  <c r="K190" i="56"/>
  <c r="A200" i="62"/>
  <c r="K183" i="60"/>
  <c r="A184" i="58"/>
  <c r="K204" i="58"/>
  <c r="K183" i="58"/>
  <c r="A203" i="60"/>
  <c r="J193" i="60"/>
  <c r="J188" i="60" s="1"/>
  <c r="A188" i="60" s="1"/>
  <c r="A197" i="60"/>
  <c r="K184" i="60"/>
  <c r="J185" i="60"/>
  <c r="K185" i="60" s="1"/>
  <c r="K203" i="60"/>
  <c r="A183" i="60"/>
  <c r="K182" i="60"/>
  <c r="J192" i="54"/>
  <c r="A192" i="54" s="1"/>
  <c r="A204" i="54"/>
  <c r="K190" i="58"/>
  <c r="A197" i="58"/>
  <c r="J187" i="61"/>
  <c r="A184" i="61"/>
  <c r="K184" i="61"/>
  <c r="J186" i="61"/>
  <c r="A183" i="61"/>
  <c r="K183" i="61"/>
  <c r="J185" i="61"/>
  <c r="A182" i="61"/>
  <c r="K182" i="61"/>
  <c r="A203" i="61"/>
  <c r="J202" i="61"/>
  <c r="A202" i="61" s="1"/>
  <c r="K203" i="61"/>
  <c r="A190" i="61"/>
  <c r="K190" i="61"/>
  <c r="J193" i="61"/>
  <c r="J200" i="61"/>
  <c r="A197" i="61"/>
  <c r="K197" i="61"/>
  <c r="I176" i="60"/>
  <c r="A176" i="60" s="1"/>
  <c r="I176" i="61"/>
  <c r="A176" i="61" s="1"/>
  <c r="K198" i="54"/>
  <c r="I178" i="61"/>
  <c r="A178" i="61" s="1"/>
  <c r="I10" i="61"/>
  <c r="A205" i="61"/>
  <c r="K205" i="61"/>
  <c r="J199" i="61"/>
  <c r="A196" i="61"/>
  <c r="K196" i="61"/>
  <c r="A191" i="61"/>
  <c r="K191" i="61"/>
  <c r="J194" i="61"/>
  <c r="A189" i="61"/>
  <c r="J192" i="61"/>
  <c r="K189" i="61"/>
  <c r="A204" i="61"/>
  <c r="K204" i="61"/>
  <c r="J201" i="61"/>
  <c r="A198" i="61"/>
  <c r="K198" i="61"/>
  <c r="G10" i="61"/>
  <c r="I175" i="61"/>
  <c r="I177" i="60"/>
  <c r="A177" i="60" s="1"/>
  <c r="I177" i="61"/>
  <c r="A177" i="61" s="1"/>
  <c r="A190" i="58"/>
  <c r="A203" i="56"/>
  <c r="A197" i="56"/>
  <c r="J193" i="56"/>
  <c r="J188" i="56" s="1"/>
  <c r="A188" i="56" s="1"/>
  <c r="J200" i="56"/>
  <c r="A200" i="56" s="1"/>
  <c r="J201" i="58"/>
  <c r="A201" i="58" s="1"/>
  <c r="K196" i="58"/>
  <c r="A192" i="60"/>
  <c r="K192" i="60"/>
  <c r="A187" i="60"/>
  <c r="K187" i="60"/>
  <c r="I175" i="60"/>
  <c r="G10" i="60"/>
  <c r="A196" i="58"/>
  <c r="A186" i="60"/>
  <c r="K186" i="60"/>
  <c r="A194" i="60"/>
  <c r="K194" i="60"/>
  <c r="I10" i="60"/>
  <c r="I178" i="60"/>
  <c r="A178" i="60" s="1"/>
  <c r="K205" i="56"/>
  <c r="K191" i="58"/>
  <c r="I176" i="58"/>
  <c r="A176" i="58" s="1"/>
  <c r="I176" i="59"/>
  <c r="A176" i="59" s="1"/>
  <c r="I175" i="59"/>
  <c r="G10" i="59"/>
  <c r="K204" i="56"/>
  <c r="K198" i="56"/>
  <c r="J185" i="56"/>
  <c r="K185" i="56" s="1"/>
  <c r="J202" i="58"/>
  <c r="A202" i="58" s="1"/>
  <c r="J200" i="58"/>
  <c r="A198" i="58"/>
  <c r="J187" i="58"/>
  <c r="A187" i="58" s="1"/>
  <c r="J186" i="58"/>
  <c r="A186" i="58" s="1"/>
  <c r="A182" i="58"/>
  <c r="K205" i="59"/>
  <c r="A205" i="59"/>
  <c r="A182" i="59"/>
  <c r="K182" i="59"/>
  <c r="J185" i="59"/>
  <c r="J192" i="59"/>
  <c r="A189" i="59"/>
  <c r="K189" i="59"/>
  <c r="K203" i="59"/>
  <c r="J202" i="59"/>
  <c r="A202" i="59" s="1"/>
  <c r="A203" i="59"/>
  <c r="A197" i="59"/>
  <c r="K197" i="59"/>
  <c r="J200" i="59"/>
  <c r="A184" i="59"/>
  <c r="J187" i="59"/>
  <c r="K184" i="59"/>
  <c r="I178" i="59"/>
  <c r="A178" i="59" s="1"/>
  <c r="I10" i="59"/>
  <c r="A203" i="58"/>
  <c r="A189" i="58"/>
  <c r="K205" i="58"/>
  <c r="J185" i="58"/>
  <c r="A196" i="59"/>
  <c r="K196" i="59"/>
  <c r="J199" i="59"/>
  <c r="J194" i="59"/>
  <c r="A191" i="59"/>
  <c r="K191" i="59"/>
  <c r="J193" i="59"/>
  <c r="A190" i="59"/>
  <c r="K190" i="59"/>
  <c r="K204" i="59"/>
  <c r="A204" i="59"/>
  <c r="A198" i="59"/>
  <c r="K198" i="59"/>
  <c r="J201" i="59"/>
  <c r="A183" i="59"/>
  <c r="K183" i="59"/>
  <c r="J186" i="59"/>
  <c r="I177" i="58"/>
  <c r="A177" i="58" s="1"/>
  <c r="I177" i="59"/>
  <c r="A177" i="59" s="1"/>
  <c r="J187" i="56"/>
  <c r="K187" i="56" s="1"/>
  <c r="I178" i="58"/>
  <c r="A178" i="58" s="1"/>
  <c r="I10" i="58"/>
  <c r="A193" i="58"/>
  <c r="K193" i="58"/>
  <c r="I175" i="58"/>
  <c r="G10" i="58"/>
  <c r="J186" i="56"/>
  <c r="A186" i="56" s="1"/>
  <c r="A182" i="56"/>
  <c r="A192" i="58"/>
  <c r="K192" i="58"/>
  <c r="J188" i="58"/>
  <c r="A188" i="58" s="1"/>
  <c r="A199" i="58"/>
  <c r="K199" i="58"/>
  <c r="A194" i="58"/>
  <c r="K194" i="58"/>
  <c r="K189" i="56"/>
  <c r="J201" i="56"/>
  <c r="A201" i="56" s="1"/>
  <c r="A184" i="56"/>
  <c r="K183" i="56"/>
  <c r="K196" i="56"/>
  <c r="J185" i="54"/>
  <c r="A185" i="54" s="1"/>
  <c r="A189" i="56"/>
  <c r="J199" i="56"/>
  <c r="K199" i="56" s="1"/>
  <c r="K191" i="56"/>
  <c r="J202" i="56"/>
  <c r="A202" i="56" s="1"/>
  <c r="I176" i="56"/>
  <c r="A176" i="56" s="1"/>
  <c r="I176" i="57"/>
  <c r="A176" i="57" s="1"/>
  <c r="G10" i="57"/>
  <c r="I175" i="57"/>
  <c r="A205" i="57"/>
  <c r="K205" i="57"/>
  <c r="K182" i="57"/>
  <c r="A182" i="57"/>
  <c r="J185" i="57"/>
  <c r="J202" i="57"/>
  <c r="A202" i="57" s="1"/>
  <c r="A203" i="57"/>
  <c r="K203" i="57"/>
  <c r="J193" i="57"/>
  <c r="A190" i="57"/>
  <c r="K190" i="57"/>
  <c r="A197" i="57"/>
  <c r="K197" i="57"/>
  <c r="J200" i="57"/>
  <c r="I177" i="56"/>
  <c r="A177" i="56" s="1"/>
  <c r="I177" i="57"/>
  <c r="A177" i="57" s="1"/>
  <c r="I178" i="57"/>
  <c r="A178" i="57" s="1"/>
  <c r="I10" i="57"/>
  <c r="K184" i="57"/>
  <c r="J187" i="57"/>
  <c r="A184" i="57"/>
  <c r="A183" i="57"/>
  <c r="J186" i="57"/>
  <c r="K183" i="57"/>
  <c r="K196" i="57"/>
  <c r="J199" i="57"/>
  <c r="A196" i="57"/>
  <c r="J194" i="57"/>
  <c r="A191" i="57"/>
  <c r="K191" i="57"/>
  <c r="A189" i="57"/>
  <c r="K189" i="57"/>
  <c r="J192" i="57"/>
  <c r="A204" i="57"/>
  <c r="K204" i="57"/>
  <c r="A198" i="57"/>
  <c r="K198" i="57"/>
  <c r="J201" i="57"/>
  <c r="K203" i="54"/>
  <c r="K197" i="54"/>
  <c r="J187" i="54"/>
  <c r="A187" i="54" s="1"/>
  <c r="K183" i="54"/>
  <c r="J202" i="54"/>
  <c r="A202" i="54" s="1"/>
  <c r="A190" i="54"/>
  <c r="K184" i="54"/>
  <c r="A183" i="54"/>
  <c r="K190" i="54"/>
  <c r="J200" i="54"/>
  <c r="K200" i="54" s="1"/>
  <c r="A196" i="54"/>
  <c r="K196" i="54"/>
  <c r="K191" i="54"/>
  <c r="G10" i="56"/>
  <c r="I175" i="56"/>
  <c r="I178" i="56"/>
  <c r="A178" i="56" s="1"/>
  <c r="I10" i="56"/>
  <c r="A192" i="56"/>
  <c r="K192" i="56"/>
  <c r="A194" i="56"/>
  <c r="K194" i="56"/>
  <c r="I177" i="54"/>
  <c r="A177" i="54" s="1"/>
  <c r="I177" i="55"/>
  <c r="A177" i="55" s="1"/>
  <c r="A182" i="55"/>
  <c r="K182" i="55"/>
  <c r="J185" i="55"/>
  <c r="J192" i="55"/>
  <c r="A189" i="55"/>
  <c r="K189" i="55"/>
  <c r="A204" i="55"/>
  <c r="K204" i="55"/>
  <c r="A198" i="55"/>
  <c r="J201" i="55"/>
  <c r="K198" i="55"/>
  <c r="A205" i="55"/>
  <c r="K205" i="55"/>
  <c r="I178" i="55"/>
  <c r="A178" i="55" s="1"/>
  <c r="I10" i="55"/>
  <c r="A182" i="54"/>
  <c r="A196" i="55"/>
  <c r="K196" i="55"/>
  <c r="J199" i="55"/>
  <c r="J194" i="55"/>
  <c r="A191" i="55"/>
  <c r="K191" i="55"/>
  <c r="A203" i="55"/>
  <c r="J202" i="55"/>
  <c r="A202" i="55" s="1"/>
  <c r="K203" i="55"/>
  <c r="J193" i="55"/>
  <c r="A190" i="55"/>
  <c r="K190" i="55"/>
  <c r="A197" i="55"/>
  <c r="K197" i="55"/>
  <c r="J200" i="55"/>
  <c r="A184" i="55"/>
  <c r="J187" i="55"/>
  <c r="K184" i="55"/>
  <c r="A183" i="55"/>
  <c r="J186" i="55"/>
  <c r="K183" i="55"/>
  <c r="I176" i="54"/>
  <c r="A176" i="54" s="1"/>
  <c r="I176" i="55"/>
  <c r="A176" i="55" s="1"/>
  <c r="I175" i="55"/>
  <c r="G10" i="55"/>
  <c r="I178" i="54"/>
  <c r="A178" i="54" s="1"/>
  <c r="I10" i="54"/>
  <c r="A186" i="54"/>
  <c r="K186" i="54"/>
  <c r="G10" i="54"/>
  <c r="I175" i="54"/>
  <c r="A193" i="54"/>
  <c r="K193" i="54"/>
  <c r="A194" i="54"/>
  <c r="K194" i="54"/>
  <c r="K199" i="54"/>
  <c r="A199" i="54"/>
  <c r="K190" i="48"/>
  <c r="J200" i="48"/>
  <c r="A200" i="48" s="1"/>
  <c r="J199" i="48"/>
  <c r="K199" i="48" s="1"/>
  <c r="K203" i="46"/>
  <c r="A184" i="44"/>
  <c r="A189" i="48"/>
  <c r="A190" i="46"/>
  <c r="K189" i="46"/>
  <c r="J202" i="48"/>
  <c r="A202" i="48" s="1"/>
  <c r="J201" i="46"/>
  <c r="A201" i="46" s="1"/>
  <c r="A198" i="44"/>
  <c r="A205" i="48"/>
  <c r="A204" i="48"/>
  <c r="A198" i="48"/>
  <c r="J186" i="44"/>
  <c r="K186" i="44" s="1"/>
  <c r="K203" i="48"/>
  <c r="A190" i="48"/>
  <c r="J201" i="48"/>
  <c r="A201" i="48" s="1"/>
  <c r="J201" i="44"/>
  <c r="A201" i="44" s="1"/>
  <c r="J192" i="48"/>
  <c r="A192" i="48" s="1"/>
  <c r="K197" i="48"/>
  <c r="J185" i="48"/>
  <c r="A185" i="48" s="1"/>
  <c r="A191" i="48"/>
  <c r="K196" i="48"/>
  <c r="K182" i="48"/>
  <c r="K191" i="48"/>
  <c r="K183" i="48"/>
  <c r="J193" i="46"/>
  <c r="K193" i="46" s="1"/>
  <c r="J192" i="44"/>
  <c r="K192" i="44" s="1"/>
  <c r="K184" i="44"/>
  <c r="K183" i="44"/>
  <c r="K197" i="46"/>
  <c r="K184" i="46"/>
  <c r="K182" i="46"/>
  <c r="J200" i="44"/>
  <c r="K200" i="44" s="1"/>
  <c r="J186" i="46"/>
  <c r="A186" i="46" s="1"/>
  <c r="A184" i="48"/>
  <c r="I177" i="48"/>
  <c r="A177" i="48" s="1"/>
  <c r="I177" i="49"/>
  <c r="A177" i="49" s="1"/>
  <c r="J187" i="48"/>
  <c r="K187" i="48" s="1"/>
  <c r="J187" i="49"/>
  <c r="A184" i="49"/>
  <c r="K184" i="49"/>
  <c r="J186" i="49"/>
  <c r="A183" i="49"/>
  <c r="K183" i="49"/>
  <c r="J199" i="49"/>
  <c r="A196" i="49"/>
  <c r="K196" i="49"/>
  <c r="J194" i="49"/>
  <c r="K191" i="49"/>
  <c r="A191" i="49"/>
  <c r="J192" i="49"/>
  <c r="K189" i="49"/>
  <c r="A189" i="49"/>
  <c r="J200" i="49"/>
  <c r="A197" i="49"/>
  <c r="K197" i="49"/>
  <c r="I178" i="49"/>
  <c r="A178" i="49" s="1"/>
  <c r="I10" i="49"/>
  <c r="A183" i="48"/>
  <c r="A205" i="49"/>
  <c r="K205" i="49"/>
  <c r="J185" i="49"/>
  <c r="A182" i="49"/>
  <c r="K182" i="49"/>
  <c r="A203" i="49"/>
  <c r="J202" i="49"/>
  <c r="A202" i="49" s="1"/>
  <c r="K203" i="49"/>
  <c r="J193" i="49"/>
  <c r="K190" i="49"/>
  <c r="A190" i="49"/>
  <c r="A204" i="49"/>
  <c r="K204" i="49"/>
  <c r="J201" i="49"/>
  <c r="A198" i="49"/>
  <c r="K198" i="49"/>
  <c r="I176" i="48"/>
  <c r="A176" i="48" s="1"/>
  <c r="I176" i="49"/>
  <c r="A176" i="49" s="1"/>
  <c r="I175" i="49"/>
  <c r="G10" i="49"/>
  <c r="K197" i="44"/>
  <c r="A199" i="48"/>
  <c r="A196" i="46"/>
  <c r="I175" i="48"/>
  <c r="G10" i="48"/>
  <c r="A205" i="46"/>
  <c r="A193" i="48"/>
  <c r="K193" i="48"/>
  <c r="K185" i="48"/>
  <c r="A194" i="48"/>
  <c r="K194" i="48"/>
  <c r="I178" i="48"/>
  <c r="A178" i="48" s="1"/>
  <c r="I10" i="48"/>
  <c r="K186" i="48"/>
  <c r="A186" i="48"/>
  <c r="K189" i="44"/>
  <c r="J192" i="46"/>
  <c r="K192" i="46" s="1"/>
  <c r="A198" i="46"/>
  <c r="K183" i="46"/>
  <c r="K196" i="46"/>
  <c r="K191" i="46"/>
  <c r="K204" i="46"/>
  <c r="A191" i="46"/>
  <c r="J202" i="46"/>
  <c r="A202" i="46" s="1"/>
  <c r="A184" i="46"/>
  <c r="A182" i="46"/>
  <c r="J187" i="47"/>
  <c r="A184" i="47"/>
  <c r="K184" i="47"/>
  <c r="A183" i="47"/>
  <c r="J186" i="47"/>
  <c r="K183" i="47"/>
  <c r="A182" i="47"/>
  <c r="K182" i="47"/>
  <c r="J185" i="47"/>
  <c r="J181" i="47" s="1"/>
  <c r="A181" i="47" s="1"/>
  <c r="A203" i="47"/>
  <c r="J202" i="47"/>
  <c r="A202" i="47" s="1"/>
  <c r="K203" i="47"/>
  <c r="K190" i="47"/>
  <c r="J193" i="47"/>
  <c r="A190" i="47"/>
  <c r="J200" i="47"/>
  <c r="K197" i="47"/>
  <c r="A197" i="47"/>
  <c r="I176" i="46"/>
  <c r="A176" i="46" s="1"/>
  <c r="I176" i="47"/>
  <c r="A176" i="47" s="1"/>
  <c r="G10" i="47"/>
  <c r="I175" i="47"/>
  <c r="A205" i="47"/>
  <c r="K205" i="47"/>
  <c r="J199" i="47"/>
  <c r="A196" i="47"/>
  <c r="K196" i="47"/>
  <c r="J194" i="47"/>
  <c r="K191" i="47"/>
  <c r="A191" i="47"/>
  <c r="J192" i="47"/>
  <c r="A189" i="47"/>
  <c r="K189" i="47"/>
  <c r="A204" i="47"/>
  <c r="K204" i="47"/>
  <c r="A198" i="47"/>
  <c r="K198" i="47"/>
  <c r="J201" i="47"/>
  <c r="I177" i="46"/>
  <c r="A177" i="46" s="1"/>
  <c r="I177" i="47"/>
  <c r="A177" i="47" s="1"/>
  <c r="I178" i="47"/>
  <c r="A178" i="47" s="1"/>
  <c r="I10" i="47"/>
  <c r="I175" i="46"/>
  <c r="G10" i="46"/>
  <c r="A205" i="44"/>
  <c r="A187" i="46"/>
  <c r="K187" i="46"/>
  <c r="K194" i="46"/>
  <c r="A194" i="46"/>
  <c r="I178" i="46"/>
  <c r="A178" i="46" s="1"/>
  <c r="I10" i="46"/>
  <c r="A203" i="44"/>
  <c r="K204" i="44"/>
  <c r="J185" i="44"/>
  <c r="A185" i="44" s="1"/>
  <c r="A199" i="46"/>
  <c r="K199" i="46"/>
  <c r="A185" i="46"/>
  <c r="K185" i="46"/>
  <c r="A200" i="46"/>
  <c r="K200" i="46"/>
  <c r="J199" i="44"/>
  <c r="A199" i="44" s="1"/>
  <c r="K191" i="44"/>
  <c r="I175" i="45"/>
  <c r="G10" i="45"/>
  <c r="I176" i="44"/>
  <c r="A176" i="44" s="1"/>
  <c r="I176" i="45"/>
  <c r="A176" i="45" s="1"/>
  <c r="K203" i="44"/>
  <c r="A190" i="44"/>
  <c r="A196" i="44"/>
  <c r="J199" i="45"/>
  <c r="A196" i="45"/>
  <c r="K196" i="45"/>
  <c r="A191" i="45"/>
  <c r="J194" i="45"/>
  <c r="K191" i="45"/>
  <c r="J202" i="45"/>
  <c r="A202" i="45" s="1"/>
  <c r="K203" i="45"/>
  <c r="A203" i="45"/>
  <c r="A190" i="45"/>
  <c r="J193" i="45"/>
  <c r="K190" i="45"/>
  <c r="A205" i="45"/>
  <c r="K205" i="45"/>
  <c r="A204" i="45"/>
  <c r="K204" i="45"/>
  <c r="I177" i="44"/>
  <c r="A177" i="44" s="1"/>
  <c r="I177" i="45"/>
  <c r="A177" i="45" s="1"/>
  <c r="A203" i="42"/>
  <c r="J193" i="44"/>
  <c r="J194" i="44"/>
  <c r="K194" i="44" s="1"/>
  <c r="J185" i="45"/>
  <c r="A182" i="45"/>
  <c r="K182" i="45"/>
  <c r="J200" i="45"/>
  <c r="A197" i="45"/>
  <c r="K197" i="45"/>
  <c r="J192" i="45"/>
  <c r="K189" i="45"/>
  <c r="A189" i="45"/>
  <c r="J187" i="45"/>
  <c r="A184" i="45"/>
  <c r="K184" i="45"/>
  <c r="J186" i="45"/>
  <c r="A183" i="45"/>
  <c r="K183" i="45"/>
  <c r="J201" i="45"/>
  <c r="A198" i="45"/>
  <c r="K198" i="45"/>
  <c r="I178" i="45"/>
  <c r="A178" i="45" s="1"/>
  <c r="I10" i="45"/>
  <c r="K196" i="42"/>
  <c r="A184" i="42"/>
  <c r="J193" i="42"/>
  <c r="A193" i="42" s="1"/>
  <c r="A190" i="42"/>
  <c r="K183" i="42"/>
  <c r="J194" i="42"/>
  <c r="K182" i="42"/>
  <c r="A187" i="44"/>
  <c r="K187" i="44"/>
  <c r="G10" i="44"/>
  <c r="I175" i="44"/>
  <c r="I178" i="44"/>
  <c r="A178" i="44" s="1"/>
  <c r="I10" i="44"/>
  <c r="J199" i="42"/>
  <c r="K199" i="42" s="1"/>
  <c r="K184" i="42"/>
  <c r="A194" i="44"/>
  <c r="K189" i="42"/>
  <c r="A191" i="42"/>
  <c r="A197" i="42"/>
  <c r="J202" i="42"/>
  <c r="A202" i="42" s="1"/>
  <c r="I175" i="43"/>
  <c r="G10" i="43"/>
  <c r="I177" i="42"/>
  <c r="A177" i="42" s="1"/>
  <c r="I177" i="43"/>
  <c r="A177" i="43" s="1"/>
  <c r="A189" i="42"/>
  <c r="K198" i="42"/>
  <c r="J186" i="42"/>
  <c r="A186" i="42" s="1"/>
  <c r="J185" i="42"/>
  <c r="A185" i="42" s="1"/>
  <c r="A196" i="43"/>
  <c r="J199" i="43"/>
  <c r="K196" i="43"/>
  <c r="J194" i="43"/>
  <c r="A191" i="43"/>
  <c r="K191" i="43"/>
  <c r="A184" i="43"/>
  <c r="J187" i="43"/>
  <c r="K184" i="43"/>
  <c r="A203" i="43"/>
  <c r="J202" i="43"/>
  <c r="A202" i="43" s="1"/>
  <c r="K203" i="43"/>
  <c r="J193" i="43"/>
  <c r="A190" i="43"/>
  <c r="K190" i="43"/>
  <c r="A204" i="43"/>
  <c r="K204" i="43"/>
  <c r="I10" i="43"/>
  <c r="I178" i="43"/>
  <c r="A178" i="43" s="1"/>
  <c r="K205" i="42"/>
  <c r="K197" i="42"/>
  <c r="J201" i="42"/>
  <c r="I176" i="42"/>
  <c r="A176" i="42" s="1"/>
  <c r="I176" i="43"/>
  <c r="A176" i="43" s="1"/>
  <c r="A182" i="43"/>
  <c r="J185" i="43"/>
  <c r="K182" i="43"/>
  <c r="A197" i="43"/>
  <c r="J200" i="43"/>
  <c r="K197" i="43"/>
  <c r="A205" i="43"/>
  <c r="K205" i="43"/>
  <c r="J192" i="43"/>
  <c r="A189" i="43"/>
  <c r="K189" i="43"/>
  <c r="A198" i="43"/>
  <c r="J201" i="43"/>
  <c r="K198" i="43"/>
  <c r="A183" i="43"/>
  <c r="J186" i="43"/>
  <c r="K183" i="43"/>
  <c r="A192" i="42"/>
  <c r="K192" i="42"/>
  <c r="I175" i="42"/>
  <c r="G10" i="42"/>
  <c r="A200" i="42"/>
  <c r="K200" i="42"/>
  <c r="A187" i="42"/>
  <c r="K187" i="42"/>
  <c r="I178" i="42"/>
  <c r="A178" i="42" s="1"/>
  <c r="I10" i="42"/>
  <c r="A201" i="66" l="1"/>
  <c r="K194" i="68"/>
  <c r="K193" i="62"/>
  <c r="K187" i="68"/>
  <c r="A201" i="68"/>
  <c r="A200" i="69"/>
  <c r="K200" i="69"/>
  <c r="A187" i="69"/>
  <c r="K187" i="69"/>
  <c r="K192" i="69"/>
  <c r="A192" i="69"/>
  <c r="K193" i="69"/>
  <c r="A193" i="69"/>
  <c r="A175" i="69"/>
  <c r="I179" i="69"/>
  <c r="K194" i="69"/>
  <c r="A194" i="69"/>
  <c r="A199" i="69"/>
  <c r="K199" i="69"/>
  <c r="A201" i="69"/>
  <c r="K201" i="69"/>
  <c r="A186" i="69"/>
  <c r="K186" i="69"/>
  <c r="J195" i="69"/>
  <c r="A195" i="69" s="1"/>
  <c r="A185" i="69"/>
  <c r="K185" i="69"/>
  <c r="L205" i="69" s="1"/>
  <c r="K201" i="62"/>
  <c r="K193" i="64"/>
  <c r="K193" i="66"/>
  <c r="J195" i="67"/>
  <c r="A195" i="67" s="1"/>
  <c r="L205" i="68"/>
  <c r="J195" i="64"/>
  <c r="A195" i="64" s="1"/>
  <c r="J181" i="66"/>
  <c r="A181" i="66" s="1"/>
  <c r="I179" i="68"/>
  <c r="A175" i="68"/>
  <c r="K185" i="66"/>
  <c r="I633" i="68"/>
  <c r="A194" i="64"/>
  <c r="J181" i="65"/>
  <c r="A181" i="65" s="1"/>
  <c r="J188" i="65"/>
  <c r="A188" i="65" s="1"/>
  <c r="A186" i="62"/>
  <c r="J188" i="64"/>
  <c r="A188" i="64" s="1"/>
  <c r="A192" i="64"/>
  <c r="I633" i="66"/>
  <c r="J633" i="66" s="1"/>
  <c r="K192" i="67"/>
  <c r="A192" i="67"/>
  <c r="K193" i="67"/>
  <c r="A193" i="67"/>
  <c r="A201" i="67"/>
  <c r="K201" i="67"/>
  <c r="A200" i="67"/>
  <c r="K200" i="67"/>
  <c r="J188" i="54"/>
  <c r="A188" i="54" s="1"/>
  <c r="A175" i="67"/>
  <c r="I179" i="67"/>
  <c r="A186" i="67"/>
  <c r="K186" i="67"/>
  <c r="A187" i="67"/>
  <c r="K187" i="67"/>
  <c r="K194" i="67"/>
  <c r="A194" i="67"/>
  <c r="A199" i="67"/>
  <c r="K199" i="67"/>
  <c r="A185" i="67"/>
  <c r="K185" i="67"/>
  <c r="L205" i="66"/>
  <c r="J195" i="60"/>
  <c r="A195" i="60" s="1"/>
  <c r="A200" i="60"/>
  <c r="A199" i="64"/>
  <c r="K192" i="62"/>
  <c r="J195" i="62"/>
  <c r="A195" i="62" s="1"/>
  <c r="I179" i="66"/>
  <c r="A175" i="66"/>
  <c r="A187" i="56"/>
  <c r="A185" i="60"/>
  <c r="A194" i="62"/>
  <c r="J188" i="62"/>
  <c r="A188" i="62" s="1"/>
  <c r="A186" i="64"/>
  <c r="A193" i="60"/>
  <c r="J195" i="65"/>
  <c r="A195" i="65" s="1"/>
  <c r="A199" i="62"/>
  <c r="K186" i="64"/>
  <c r="I633" i="64" s="1"/>
  <c r="J633" i="64" s="1"/>
  <c r="A633" i="64" s="1"/>
  <c r="K200" i="65"/>
  <c r="A200" i="65"/>
  <c r="A201" i="54"/>
  <c r="A201" i="60"/>
  <c r="A199" i="60"/>
  <c r="A201" i="65"/>
  <c r="K201" i="65"/>
  <c r="K187" i="65"/>
  <c r="A187" i="65"/>
  <c r="A199" i="65"/>
  <c r="K199" i="65"/>
  <c r="A192" i="65"/>
  <c r="K192" i="65"/>
  <c r="A193" i="65"/>
  <c r="K193" i="65"/>
  <c r="A194" i="65"/>
  <c r="K194" i="65"/>
  <c r="K186" i="65"/>
  <c r="A186" i="65"/>
  <c r="I179" i="65"/>
  <c r="A175" i="65"/>
  <c r="K185" i="65"/>
  <c r="A185" i="65"/>
  <c r="K200" i="56"/>
  <c r="K199" i="60"/>
  <c r="J181" i="62"/>
  <c r="A181" i="62" s="1"/>
  <c r="K187" i="54"/>
  <c r="I179" i="64"/>
  <c r="A175" i="64"/>
  <c r="K201" i="56"/>
  <c r="J195" i="58"/>
  <c r="A195" i="58" s="1"/>
  <c r="J181" i="60"/>
  <c r="A181" i="60" s="1"/>
  <c r="K185" i="54"/>
  <c r="K201" i="58"/>
  <c r="K192" i="63"/>
  <c r="A192" i="63"/>
  <c r="A201" i="63"/>
  <c r="K201" i="63"/>
  <c r="J188" i="63"/>
  <c r="A188" i="63" s="1"/>
  <c r="A199" i="63"/>
  <c r="K199" i="63"/>
  <c r="A175" i="63"/>
  <c r="I179" i="63"/>
  <c r="A185" i="63"/>
  <c r="K185" i="63"/>
  <c r="A186" i="63"/>
  <c r="K186" i="63"/>
  <c r="A187" i="63"/>
  <c r="K187" i="63"/>
  <c r="A194" i="63"/>
  <c r="K194" i="63"/>
  <c r="J195" i="63"/>
  <c r="A195" i="63" s="1"/>
  <c r="A200" i="63"/>
  <c r="K200" i="63"/>
  <c r="A193" i="63"/>
  <c r="K193" i="63"/>
  <c r="J181" i="63"/>
  <c r="A181" i="63" s="1"/>
  <c r="A175" i="62"/>
  <c r="I179" i="62"/>
  <c r="K186" i="58"/>
  <c r="K192" i="54"/>
  <c r="K200" i="58"/>
  <c r="A199" i="56"/>
  <c r="A200" i="58"/>
  <c r="J195" i="59"/>
  <c r="A195" i="59" s="1"/>
  <c r="J181" i="61"/>
  <c r="A181" i="61" s="1"/>
  <c r="K193" i="60"/>
  <c r="J181" i="56"/>
  <c r="A181" i="56" s="1"/>
  <c r="K186" i="56"/>
  <c r="A185" i="56"/>
  <c r="I179" i="61"/>
  <c r="A175" i="61"/>
  <c r="A201" i="61"/>
  <c r="K201" i="61"/>
  <c r="K193" i="61"/>
  <c r="A193" i="61"/>
  <c r="A186" i="61"/>
  <c r="K186" i="61"/>
  <c r="A192" i="61"/>
  <c r="K192" i="61"/>
  <c r="A199" i="61"/>
  <c r="K199" i="61"/>
  <c r="A185" i="61"/>
  <c r="K185" i="61"/>
  <c r="J195" i="61"/>
  <c r="A195" i="61" s="1"/>
  <c r="J188" i="61"/>
  <c r="A188" i="61" s="1"/>
  <c r="A194" i="61"/>
  <c r="K194" i="61"/>
  <c r="A200" i="61"/>
  <c r="K200" i="61"/>
  <c r="A187" i="61"/>
  <c r="K187" i="61"/>
  <c r="J181" i="58"/>
  <c r="A181" i="58" s="1"/>
  <c r="A200" i="44"/>
  <c r="K193" i="56"/>
  <c r="J195" i="56"/>
  <c r="A195" i="56" s="1"/>
  <c r="K187" i="58"/>
  <c r="A193" i="56"/>
  <c r="A185" i="58"/>
  <c r="K185" i="58"/>
  <c r="I179" i="60"/>
  <c r="A175" i="60"/>
  <c r="J188" i="57"/>
  <c r="A188" i="57" s="1"/>
  <c r="A186" i="59"/>
  <c r="K186" i="59"/>
  <c r="K192" i="59"/>
  <c r="A192" i="59"/>
  <c r="K194" i="59"/>
  <c r="A194" i="59"/>
  <c r="A187" i="59"/>
  <c r="K187" i="59"/>
  <c r="J188" i="59"/>
  <c r="A188" i="59" s="1"/>
  <c r="J181" i="59"/>
  <c r="A181" i="59" s="1"/>
  <c r="A175" i="59"/>
  <c r="I179" i="59"/>
  <c r="A193" i="59"/>
  <c r="K193" i="59"/>
  <c r="A185" i="59"/>
  <c r="K185" i="59"/>
  <c r="A201" i="59"/>
  <c r="K201" i="59"/>
  <c r="A199" i="59"/>
  <c r="K199" i="59"/>
  <c r="A200" i="59"/>
  <c r="K200" i="59"/>
  <c r="A175" i="58"/>
  <c r="I179" i="58"/>
  <c r="J195" i="54"/>
  <c r="A195" i="54" s="1"/>
  <c r="A186" i="57"/>
  <c r="K186" i="57"/>
  <c r="I179" i="57"/>
  <c r="A175" i="57"/>
  <c r="A192" i="57"/>
  <c r="K192" i="57"/>
  <c r="K199" i="57"/>
  <c r="A199" i="57"/>
  <c r="K200" i="57"/>
  <c r="A200" i="57"/>
  <c r="A194" i="57"/>
  <c r="K194" i="57"/>
  <c r="A193" i="57"/>
  <c r="K193" i="57"/>
  <c r="J181" i="57"/>
  <c r="A181" i="57" s="1"/>
  <c r="K201" i="57"/>
  <c r="A201" i="57"/>
  <c r="J195" i="57"/>
  <c r="A195" i="57" s="1"/>
  <c r="A187" i="57"/>
  <c r="K187" i="57"/>
  <c r="K185" i="57"/>
  <c r="A185" i="57"/>
  <c r="J181" i="54"/>
  <c r="A181" i="54" s="1"/>
  <c r="A200" i="54"/>
  <c r="J195" i="46"/>
  <c r="A195" i="46" s="1"/>
  <c r="K201" i="48"/>
  <c r="K201" i="46"/>
  <c r="K200" i="48"/>
  <c r="J195" i="48"/>
  <c r="A195" i="48" s="1"/>
  <c r="J188" i="48"/>
  <c r="A188" i="48" s="1"/>
  <c r="K192" i="48"/>
  <c r="J181" i="55"/>
  <c r="A181" i="55" s="1"/>
  <c r="A175" i="56"/>
  <c r="I179" i="56"/>
  <c r="J195" i="55"/>
  <c r="A195" i="55" s="1"/>
  <c r="A200" i="55"/>
  <c r="K200" i="55"/>
  <c r="A193" i="55"/>
  <c r="K193" i="55"/>
  <c r="A199" i="55"/>
  <c r="K199" i="55"/>
  <c r="K192" i="55"/>
  <c r="A192" i="55"/>
  <c r="A187" i="55"/>
  <c r="K187" i="55"/>
  <c r="A201" i="55"/>
  <c r="K201" i="55"/>
  <c r="J188" i="55"/>
  <c r="A188" i="55" s="1"/>
  <c r="A175" i="55"/>
  <c r="I179" i="55"/>
  <c r="A186" i="55"/>
  <c r="K186" i="55"/>
  <c r="A194" i="55"/>
  <c r="K194" i="55"/>
  <c r="A185" i="55"/>
  <c r="K185" i="55"/>
  <c r="A175" i="54"/>
  <c r="I179" i="54"/>
  <c r="J195" i="42"/>
  <c r="A195" i="42" s="1"/>
  <c r="K201" i="44"/>
  <c r="A186" i="44"/>
  <c r="K186" i="46"/>
  <c r="A187" i="48"/>
  <c r="J181" i="46"/>
  <c r="A181" i="46" s="1"/>
  <c r="A193" i="46"/>
  <c r="J188" i="46"/>
  <c r="A188" i="46" s="1"/>
  <c r="J181" i="48"/>
  <c r="A181" i="48" s="1"/>
  <c r="A192" i="44"/>
  <c r="J181" i="49"/>
  <c r="A181" i="49" s="1"/>
  <c r="K193" i="42"/>
  <c r="J195" i="49"/>
  <c r="A195" i="49" s="1"/>
  <c r="J188" i="49"/>
  <c r="A188" i="49" s="1"/>
  <c r="A193" i="49"/>
  <c r="K193" i="49"/>
  <c r="A187" i="49"/>
  <c r="K187" i="49"/>
  <c r="A186" i="49"/>
  <c r="K186" i="49"/>
  <c r="I179" i="49"/>
  <c r="A175" i="49"/>
  <c r="A194" i="49"/>
  <c r="K194" i="49"/>
  <c r="A199" i="49"/>
  <c r="K199" i="49"/>
  <c r="A201" i="49"/>
  <c r="K201" i="49"/>
  <c r="A185" i="49"/>
  <c r="K185" i="49"/>
  <c r="A200" i="49"/>
  <c r="K200" i="49"/>
  <c r="A192" i="49"/>
  <c r="K192" i="49"/>
  <c r="J181" i="44"/>
  <c r="A181" i="44" s="1"/>
  <c r="K185" i="44"/>
  <c r="A192" i="46"/>
  <c r="A175" i="48"/>
  <c r="I179" i="48"/>
  <c r="A201" i="47"/>
  <c r="K201" i="47"/>
  <c r="A175" i="47"/>
  <c r="I179" i="47"/>
  <c r="J188" i="47"/>
  <c r="A188" i="47" s="1"/>
  <c r="A193" i="47"/>
  <c r="K193" i="47"/>
  <c r="K194" i="47"/>
  <c r="A194" i="47"/>
  <c r="A199" i="47"/>
  <c r="K199" i="47"/>
  <c r="J188" i="44"/>
  <c r="A188" i="44" s="1"/>
  <c r="K192" i="47"/>
  <c r="A192" i="47"/>
  <c r="J195" i="47"/>
  <c r="A195" i="47" s="1"/>
  <c r="A200" i="47"/>
  <c r="K200" i="47"/>
  <c r="A185" i="47"/>
  <c r="K185" i="47"/>
  <c r="A186" i="47"/>
  <c r="K186" i="47"/>
  <c r="A187" i="47"/>
  <c r="K187" i="47"/>
  <c r="K199" i="44"/>
  <c r="A193" i="44"/>
  <c r="J188" i="45"/>
  <c r="A188" i="45" s="1"/>
  <c r="K186" i="42"/>
  <c r="J195" i="44"/>
  <c r="A195" i="44" s="1"/>
  <c r="K193" i="44"/>
  <c r="A175" i="46"/>
  <c r="I179" i="46"/>
  <c r="K201" i="45"/>
  <c r="A201" i="45"/>
  <c r="A199" i="42"/>
  <c r="A186" i="45"/>
  <c r="K186" i="45"/>
  <c r="A199" i="45"/>
  <c r="K199" i="45"/>
  <c r="A193" i="45"/>
  <c r="K193" i="45"/>
  <c r="A200" i="45"/>
  <c r="K200" i="45"/>
  <c r="A185" i="45"/>
  <c r="K185" i="45"/>
  <c r="J195" i="45"/>
  <c r="A195" i="45" s="1"/>
  <c r="J188" i="43"/>
  <c r="A188" i="43" s="1"/>
  <c r="J188" i="42"/>
  <c r="A188" i="42" s="1"/>
  <c r="A187" i="45"/>
  <c r="K187" i="45"/>
  <c r="A192" i="45"/>
  <c r="K192" i="45"/>
  <c r="J181" i="45"/>
  <c r="A181" i="45" s="1"/>
  <c r="A194" i="45"/>
  <c r="K194" i="45"/>
  <c r="A175" i="45"/>
  <c r="I179" i="45"/>
  <c r="A201" i="42"/>
  <c r="K201" i="42"/>
  <c r="K194" i="42"/>
  <c r="J181" i="43"/>
  <c r="A181" i="43" s="1"/>
  <c r="A194" i="42"/>
  <c r="A175" i="44"/>
  <c r="I179" i="44"/>
  <c r="K185" i="42"/>
  <c r="A186" i="43"/>
  <c r="K186" i="43"/>
  <c r="A192" i="43"/>
  <c r="K192" i="43"/>
  <c r="A200" i="43"/>
  <c r="K200" i="43"/>
  <c r="A185" i="43"/>
  <c r="K185" i="43"/>
  <c r="A201" i="43"/>
  <c r="K201" i="43"/>
  <c r="J195" i="43"/>
  <c r="A195" i="43" s="1"/>
  <c r="J181" i="42"/>
  <c r="A181" i="42" s="1"/>
  <c r="A193" i="43"/>
  <c r="K193" i="43"/>
  <c r="A199" i="43"/>
  <c r="K199" i="43"/>
  <c r="A187" i="43"/>
  <c r="K187" i="43"/>
  <c r="A194" i="43"/>
  <c r="K194" i="43"/>
  <c r="A175" i="43"/>
  <c r="I179" i="43"/>
  <c r="A175" i="42"/>
  <c r="I179" i="42"/>
  <c r="I6" i="69" l="1"/>
  <c r="I13" i="69"/>
  <c r="A13" i="69" s="1"/>
  <c r="B13" i="69"/>
  <c r="B179" i="69"/>
  <c r="A180" i="69"/>
  <c r="A179" i="69"/>
  <c r="I7" i="68"/>
  <c r="I7" i="69"/>
  <c r="I633" i="69"/>
  <c r="I15" i="69"/>
  <c r="A15" i="69" s="1"/>
  <c r="I8" i="69"/>
  <c r="B15" i="69"/>
  <c r="B14" i="69"/>
  <c r="I14" i="69"/>
  <c r="A14" i="69" s="1"/>
  <c r="I5" i="69"/>
  <c r="I633" i="62"/>
  <c r="I13" i="68"/>
  <c r="A13" i="68" s="1"/>
  <c r="I6" i="68"/>
  <c r="B13" i="68"/>
  <c r="B179" i="68"/>
  <c r="A179" i="68"/>
  <c r="A180" i="68"/>
  <c r="J633" i="68"/>
  <c r="A633" i="68" s="1"/>
  <c r="I15" i="68"/>
  <c r="A15" i="68" s="1"/>
  <c r="B15" i="68"/>
  <c r="I8" i="68"/>
  <c r="B14" i="68"/>
  <c r="I5" i="68"/>
  <c r="I14" i="68"/>
  <c r="A14" i="68" s="1"/>
  <c r="A633" i="66"/>
  <c r="K633" i="66"/>
  <c r="I633" i="67"/>
  <c r="I5" i="67"/>
  <c r="I14" i="67"/>
  <c r="A14" i="67" s="1"/>
  <c r="B14" i="67"/>
  <c r="I13" i="67"/>
  <c r="A13" i="67" s="1"/>
  <c r="B13" i="67"/>
  <c r="I6" i="67"/>
  <c r="B15" i="67"/>
  <c r="I15" i="67"/>
  <c r="A15" i="67" s="1"/>
  <c r="I8" i="67"/>
  <c r="L205" i="67"/>
  <c r="I7" i="66"/>
  <c r="I7" i="67"/>
  <c r="A179" i="67"/>
  <c r="A180" i="67"/>
  <c r="B179" i="67"/>
  <c r="A180" i="66"/>
  <c r="B179" i="66"/>
  <c r="A179" i="66"/>
  <c r="I13" i="66"/>
  <c r="A13" i="66" s="1"/>
  <c r="B13" i="66"/>
  <c r="I6" i="66"/>
  <c r="I15" i="66"/>
  <c r="A15" i="66" s="1"/>
  <c r="B15" i="66"/>
  <c r="I8" i="66"/>
  <c r="L205" i="62"/>
  <c r="L205" i="64"/>
  <c r="I5" i="66"/>
  <c r="I14" i="66"/>
  <c r="A14" i="66" s="1"/>
  <c r="B14" i="66"/>
  <c r="L205" i="60"/>
  <c r="L205" i="65"/>
  <c r="I633" i="54"/>
  <c r="J633" i="54" s="1"/>
  <c r="I633" i="65"/>
  <c r="J633" i="65" s="1"/>
  <c r="I13" i="65"/>
  <c r="A13" i="65" s="1"/>
  <c r="I6" i="65"/>
  <c r="B13" i="65"/>
  <c r="I8" i="65"/>
  <c r="I15" i="65"/>
  <c r="A15" i="65" s="1"/>
  <c r="B15" i="65"/>
  <c r="I14" i="65"/>
  <c r="A14" i="65" s="1"/>
  <c r="B14" i="65"/>
  <c r="I5" i="65"/>
  <c r="A179" i="65"/>
  <c r="A180" i="65"/>
  <c r="B179" i="65"/>
  <c r="I7" i="64"/>
  <c r="I7" i="65"/>
  <c r="I633" i="60"/>
  <c r="J633" i="60" s="1"/>
  <c r="A633" i="60" s="1"/>
  <c r="I633" i="56"/>
  <c r="J633" i="56" s="1"/>
  <c r="A633" i="56" s="1"/>
  <c r="L205" i="54"/>
  <c r="L205" i="56"/>
  <c r="I633" i="46"/>
  <c r="J633" i="46" s="1"/>
  <c r="A633" i="46" s="1"/>
  <c r="I14" i="64"/>
  <c r="A14" i="64" s="1"/>
  <c r="B14" i="64"/>
  <c r="I5" i="64"/>
  <c r="K633" i="64"/>
  <c r="B13" i="64"/>
  <c r="I13" i="64"/>
  <c r="A13" i="64" s="1"/>
  <c r="I6" i="64"/>
  <c r="I8" i="64"/>
  <c r="I15" i="64"/>
  <c r="A15" i="64" s="1"/>
  <c r="B15" i="64"/>
  <c r="A180" i="64"/>
  <c r="A179" i="64"/>
  <c r="B179" i="64"/>
  <c r="L205" i="58"/>
  <c r="L205" i="63"/>
  <c r="I13" i="63"/>
  <c r="A13" i="63" s="1"/>
  <c r="B13" i="63"/>
  <c r="I6" i="63"/>
  <c r="I15" i="63"/>
  <c r="A15" i="63" s="1"/>
  <c r="I8" i="63"/>
  <c r="B15" i="63"/>
  <c r="I7" i="62"/>
  <c r="I7" i="63"/>
  <c r="I14" i="63"/>
  <c r="A14" i="63" s="1"/>
  <c r="B14" i="63"/>
  <c r="I5" i="63"/>
  <c r="I633" i="63"/>
  <c r="A179" i="63"/>
  <c r="B179" i="63"/>
  <c r="A180" i="63"/>
  <c r="B13" i="62"/>
  <c r="I6" i="62"/>
  <c r="I13" i="62"/>
  <c r="A13" i="62" s="1"/>
  <c r="I15" i="62"/>
  <c r="A15" i="62" s="1"/>
  <c r="I8" i="62"/>
  <c r="B15" i="62"/>
  <c r="A179" i="62"/>
  <c r="A180" i="62"/>
  <c r="B179" i="62"/>
  <c r="I14" i="62"/>
  <c r="A14" i="62" s="1"/>
  <c r="B14" i="62"/>
  <c r="I5" i="62"/>
  <c r="J633" i="62"/>
  <c r="A633" i="62" s="1"/>
  <c r="L205" i="46"/>
  <c r="I633" i="61"/>
  <c r="J633" i="61" s="1"/>
  <c r="A633" i="61" s="1"/>
  <c r="I633" i="58"/>
  <c r="J633" i="58" s="1"/>
  <c r="A633" i="58" s="1"/>
  <c r="B217" i="61"/>
  <c r="I7" i="60"/>
  <c r="I7" i="61"/>
  <c r="B219" i="61"/>
  <c r="B248" i="61"/>
  <c r="I5" i="61"/>
  <c r="I14" i="61"/>
  <c r="A14" i="61" s="1"/>
  <c r="B14" i="61"/>
  <c r="B218" i="61"/>
  <c r="L205" i="61"/>
  <c r="I13" i="61"/>
  <c r="A13" i="61" s="1"/>
  <c r="B13" i="61"/>
  <c r="I6" i="61"/>
  <c r="B216" i="61"/>
  <c r="B15" i="61"/>
  <c r="I15" i="61"/>
  <c r="A15" i="61" s="1"/>
  <c r="I8" i="61"/>
  <c r="B179" i="61"/>
  <c r="A180" i="61"/>
  <c r="A179" i="61"/>
  <c r="B217" i="60"/>
  <c r="B219" i="60"/>
  <c r="B248" i="60"/>
  <c r="I5" i="60"/>
  <c r="I14" i="60"/>
  <c r="A14" i="60" s="1"/>
  <c r="B14" i="60"/>
  <c r="A179" i="60"/>
  <c r="B179" i="60"/>
  <c r="A180" i="60"/>
  <c r="B218" i="60"/>
  <c r="I13" i="60"/>
  <c r="A13" i="60" s="1"/>
  <c r="B13" i="60"/>
  <c r="I6" i="60"/>
  <c r="B216" i="60"/>
  <c r="I15" i="60"/>
  <c r="A15" i="60" s="1"/>
  <c r="I8" i="60"/>
  <c r="B15" i="60"/>
  <c r="L205" i="59"/>
  <c r="I633" i="59"/>
  <c r="J633" i="59" s="1"/>
  <c r="A633" i="59" s="1"/>
  <c r="I13" i="59"/>
  <c r="A13" i="59" s="1"/>
  <c r="B13" i="59"/>
  <c r="I6" i="59"/>
  <c r="B216" i="59"/>
  <c r="I8" i="59"/>
  <c r="I15" i="59"/>
  <c r="A15" i="59" s="1"/>
  <c r="B15" i="59"/>
  <c r="B217" i="59"/>
  <c r="I7" i="58"/>
  <c r="I7" i="59"/>
  <c r="B219" i="59"/>
  <c r="B248" i="59"/>
  <c r="I14" i="59"/>
  <c r="A14" i="59" s="1"/>
  <c r="B14" i="59"/>
  <c r="I5" i="59"/>
  <c r="B218" i="59"/>
  <c r="A179" i="59"/>
  <c r="A180" i="59"/>
  <c r="B179" i="59"/>
  <c r="B219" i="58"/>
  <c r="B248" i="58"/>
  <c r="I14" i="58"/>
  <c r="A14" i="58" s="1"/>
  <c r="B14" i="58"/>
  <c r="I5" i="58"/>
  <c r="B179" i="58"/>
  <c r="A180" i="58"/>
  <c r="A179" i="58"/>
  <c r="B218" i="58"/>
  <c r="I13" i="58"/>
  <c r="A13" i="58" s="1"/>
  <c r="B13" i="58"/>
  <c r="I6" i="58"/>
  <c r="B216" i="58"/>
  <c r="I8" i="58"/>
  <c r="I15" i="58"/>
  <c r="A15" i="58" s="1"/>
  <c r="B15" i="58"/>
  <c r="B217" i="58"/>
  <c r="L205" i="57"/>
  <c r="B218" i="57"/>
  <c r="I633" i="57"/>
  <c r="I13" i="57"/>
  <c r="A13" i="57" s="1"/>
  <c r="I6" i="57"/>
  <c r="B13" i="57"/>
  <c r="B216" i="57"/>
  <c r="I15" i="57"/>
  <c r="A15" i="57" s="1"/>
  <c r="B15" i="57"/>
  <c r="I8" i="57"/>
  <c r="B179" i="57"/>
  <c r="A180" i="57"/>
  <c r="A179" i="57"/>
  <c r="B217" i="57"/>
  <c r="I7" i="56"/>
  <c r="I7" i="57"/>
  <c r="B219" i="57"/>
  <c r="B248" i="57"/>
  <c r="B14" i="57"/>
  <c r="I5" i="57"/>
  <c r="I14" i="57"/>
  <c r="A14" i="57" s="1"/>
  <c r="L205" i="48"/>
  <c r="I633" i="48"/>
  <c r="J633" i="48" s="1"/>
  <c r="A633" i="48" s="1"/>
  <c r="K633" i="56"/>
  <c r="L205" i="55"/>
  <c r="B217" i="56"/>
  <c r="B219" i="56"/>
  <c r="B248" i="56"/>
  <c r="I14" i="56"/>
  <c r="A14" i="56" s="1"/>
  <c r="B14" i="56"/>
  <c r="I5" i="56"/>
  <c r="B218" i="56"/>
  <c r="I13" i="56"/>
  <c r="A13" i="56" s="1"/>
  <c r="B13" i="56"/>
  <c r="I6" i="56"/>
  <c r="B216" i="56"/>
  <c r="I15" i="56"/>
  <c r="A15" i="56" s="1"/>
  <c r="I8" i="56"/>
  <c r="B15" i="56"/>
  <c r="B179" i="56"/>
  <c r="A180" i="56"/>
  <c r="A179" i="56"/>
  <c r="A633" i="54"/>
  <c r="B218" i="55"/>
  <c r="I633" i="55"/>
  <c r="I13" i="55"/>
  <c r="A13" i="55" s="1"/>
  <c r="B13" i="55"/>
  <c r="I6" i="55"/>
  <c r="B216" i="55"/>
  <c r="B15" i="55"/>
  <c r="I15" i="55"/>
  <c r="A15" i="55" s="1"/>
  <c r="I8" i="55"/>
  <c r="B217" i="55"/>
  <c r="I7" i="54"/>
  <c r="I7" i="55"/>
  <c r="B179" i="55"/>
  <c r="A180" i="55"/>
  <c r="A179" i="55"/>
  <c r="B219" i="55"/>
  <c r="B248" i="55"/>
  <c r="I5" i="55"/>
  <c r="I14" i="55"/>
  <c r="A14" i="55" s="1"/>
  <c r="B14" i="55"/>
  <c r="B219" i="54"/>
  <c r="B248" i="54"/>
  <c r="I14" i="54"/>
  <c r="A14" i="54" s="1"/>
  <c r="B14" i="54"/>
  <c r="I5" i="54"/>
  <c r="A180" i="54"/>
  <c r="B179" i="54"/>
  <c r="A179" i="54"/>
  <c r="B218" i="54"/>
  <c r="B13" i="54"/>
  <c r="I13" i="54"/>
  <c r="A13" i="54" s="1"/>
  <c r="I6" i="54"/>
  <c r="B216" i="54"/>
  <c r="I15" i="54"/>
  <c r="A15" i="54" s="1"/>
  <c r="I8" i="54"/>
  <c r="B15" i="54"/>
  <c r="B217" i="54"/>
  <c r="L205" i="44"/>
  <c r="I633" i="44"/>
  <c r="J633" i="44" s="1"/>
  <c r="A633" i="44" s="1"/>
  <c r="I633" i="49"/>
  <c r="J633" i="49" s="1"/>
  <c r="B217" i="49"/>
  <c r="I7" i="48"/>
  <c r="I7" i="49"/>
  <c r="B219" i="49"/>
  <c r="B248" i="49"/>
  <c r="I14" i="49"/>
  <c r="A14" i="49" s="1"/>
  <c r="B14" i="49"/>
  <c r="I5" i="49"/>
  <c r="B218" i="49"/>
  <c r="L205" i="49"/>
  <c r="B13" i="49"/>
  <c r="I6" i="49"/>
  <c r="I13" i="49"/>
  <c r="A13" i="49" s="1"/>
  <c r="B216" i="49"/>
  <c r="I15" i="49"/>
  <c r="A15" i="49" s="1"/>
  <c r="I8" i="49"/>
  <c r="B15" i="49"/>
  <c r="B179" i="49"/>
  <c r="A180" i="49"/>
  <c r="A179" i="49"/>
  <c r="B219" i="48"/>
  <c r="B248" i="48"/>
  <c r="I5" i="48"/>
  <c r="B14" i="48"/>
  <c r="I14" i="48"/>
  <c r="A14" i="48" s="1"/>
  <c r="B218" i="48"/>
  <c r="I13" i="48"/>
  <c r="A13" i="48" s="1"/>
  <c r="I6" i="48"/>
  <c r="B13" i="48"/>
  <c r="B216" i="48"/>
  <c r="B15" i="48"/>
  <c r="I15" i="48"/>
  <c r="A15" i="48" s="1"/>
  <c r="I8" i="48"/>
  <c r="A179" i="48"/>
  <c r="A180" i="48"/>
  <c r="B179" i="48"/>
  <c r="B217" i="48"/>
  <c r="L205" i="47"/>
  <c r="B217" i="47"/>
  <c r="I7" i="46"/>
  <c r="I7" i="47"/>
  <c r="B219" i="47"/>
  <c r="B248" i="47"/>
  <c r="I14" i="47"/>
  <c r="A14" i="47" s="1"/>
  <c r="B14" i="47"/>
  <c r="I5" i="47"/>
  <c r="B218" i="47"/>
  <c r="I633" i="47"/>
  <c r="B13" i="47"/>
  <c r="I13" i="47"/>
  <c r="A13" i="47" s="1"/>
  <c r="I6" i="47"/>
  <c r="B216" i="47"/>
  <c r="I8" i="47"/>
  <c r="I15" i="47"/>
  <c r="A15" i="47" s="1"/>
  <c r="B15" i="47"/>
  <c r="A179" i="47"/>
  <c r="A180" i="47"/>
  <c r="B179" i="47"/>
  <c r="B219" i="46"/>
  <c r="B248" i="46"/>
  <c r="I14" i="46"/>
  <c r="A14" i="46" s="1"/>
  <c r="I5" i="46"/>
  <c r="B14" i="46"/>
  <c r="B218" i="46"/>
  <c r="B179" i="46"/>
  <c r="A179" i="46"/>
  <c r="A180" i="46"/>
  <c r="B13" i="46"/>
  <c r="I6" i="46"/>
  <c r="I13" i="46"/>
  <c r="A13" i="46" s="1"/>
  <c r="B216" i="46"/>
  <c r="B15" i="46"/>
  <c r="I15" i="46"/>
  <c r="A15" i="46" s="1"/>
  <c r="I8" i="46"/>
  <c r="B217" i="46"/>
  <c r="L205" i="45"/>
  <c r="B13" i="45"/>
  <c r="I13" i="45"/>
  <c r="A13" i="45" s="1"/>
  <c r="I6" i="45"/>
  <c r="B216" i="45"/>
  <c r="I15" i="45"/>
  <c r="A15" i="45" s="1"/>
  <c r="I8" i="45"/>
  <c r="B15" i="45"/>
  <c r="B217" i="45"/>
  <c r="B219" i="45"/>
  <c r="B248" i="45"/>
  <c r="B14" i="45"/>
  <c r="I5" i="45"/>
  <c r="I14" i="45"/>
  <c r="A14" i="45" s="1"/>
  <c r="A179" i="45"/>
  <c r="B179" i="45"/>
  <c r="A180" i="45"/>
  <c r="I633" i="45"/>
  <c r="I7" i="44"/>
  <c r="I7" i="45"/>
  <c r="B218" i="45"/>
  <c r="I633" i="42"/>
  <c r="J633" i="42" s="1"/>
  <c r="A633" i="42" s="1"/>
  <c r="I13" i="44"/>
  <c r="A13" i="44" s="1"/>
  <c r="I6" i="44"/>
  <c r="B13" i="44"/>
  <c r="B216" i="44"/>
  <c r="B15" i="44"/>
  <c r="I15" i="44"/>
  <c r="A15" i="44" s="1"/>
  <c r="I8" i="44"/>
  <c r="A179" i="44"/>
  <c r="A180" i="44"/>
  <c r="B179" i="44"/>
  <c r="B217" i="44"/>
  <c r="B219" i="44"/>
  <c r="B248" i="44"/>
  <c r="B14" i="44"/>
  <c r="I5" i="44"/>
  <c r="I14" i="44"/>
  <c r="A14" i="44" s="1"/>
  <c r="B218" i="44"/>
  <c r="L205" i="42"/>
  <c r="L205" i="43"/>
  <c r="B218" i="43"/>
  <c r="I13" i="43"/>
  <c r="A13" i="43" s="1"/>
  <c r="I6" i="43"/>
  <c r="B13" i="43"/>
  <c r="B216" i="43"/>
  <c r="I15" i="43"/>
  <c r="A15" i="43" s="1"/>
  <c r="B15" i="43"/>
  <c r="I8" i="43"/>
  <c r="I633" i="43"/>
  <c r="A180" i="43"/>
  <c r="A179" i="43"/>
  <c r="B179" i="43"/>
  <c r="B217" i="43"/>
  <c r="I7" i="42"/>
  <c r="I7" i="43"/>
  <c r="B219" i="43"/>
  <c r="B248" i="43"/>
  <c r="B14" i="43"/>
  <c r="I5" i="43"/>
  <c r="I14" i="43"/>
  <c r="A14" i="43" s="1"/>
  <c r="B219" i="42"/>
  <c r="B248" i="42"/>
  <c r="I14" i="42"/>
  <c r="A14" i="42" s="1"/>
  <c r="B14" i="42"/>
  <c r="I5" i="42"/>
  <c r="A180" i="42"/>
  <c r="A179" i="42"/>
  <c r="B179" i="42"/>
  <c r="B13" i="42"/>
  <c r="I13" i="42"/>
  <c r="A13" i="42" s="1"/>
  <c r="I6" i="42"/>
  <c r="B216" i="42"/>
  <c r="I8" i="42"/>
  <c r="I15" i="42"/>
  <c r="A15" i="42" s="1"/>
  <c r="B15" i="42"/>
  <c r="B218" i="42"/>
  <c r="B217" i="42"/>
  <c r="K302" i="68" l="1"/>
  <c r="K302" i="69"/>
  <c r="I17" i="69"/>
  <c r="B18" i="69"/>
  <c r="J330" i="68"/>
  <c r="J330" i="69"/>
  <c r="B16" i="69"/>
  <c r="G3" i="69" s="1"/>
  <c r="I16" i="69"/>
  <c r="A16" i="69" s="1"/>
  <c r="J633" i="69"/>
  <c r="A633" i="69" s="1"/>
  <c r="K633" i="68"/>
  <c r="I16" i="68"/>
  <c r="A16" i="68" s="1"/>
  <c r="B16" i="68"/>
  <c r="G3" i="68" s="1"/>
  <c r="I17" i="68"/>
  <c r="B18" i="68"/>
  <c r="A330" i="68"/>
  <c r="K330" i="68"/>
  <c r="J633" i="67"/>
  <c r="A633" i="67" s="1"/>
  <c r="K302" i="66"/>
  <c r="K302" i="67"/>
  <c r="B18" i="67"/>
  <c r="I17" i="67"/>
  <c r="J330" i="66"/>
  <c r="K330" i="66" s="1"/>
  <c r="J330" i="67"/>
  <c r="I16" i="67"/>
  <c r="A16" i="67" s="1"/>
  <c r="B16" i="67"/>
  <c r="G3" i="67" s="1"/>
  <c r="K633" i="54"/>
  <c r="I16" i="66"/>
  <c r="A16" i="66" s="1"/>
  <c r="B16" i="66"/>
  <c r="G3" i="66" s="1"/>
  <c r="K633" i="44"/>
  <c r="B18" i="66"/>
  <c r="I17" i="66"/>
  <c r="A633" i="65"/>
  <c r="K633" i="65"/>
  <c r="I16" i="65"/>
  <c r="A16" i="65" s="1"/>
  <c r="B16" i="65"/>
  <c r="G3" i="65" s="1"/>
  <c r="K633" i="46"/>
  <c r="I17" i="65"/>
  <c r="B18" i="65"/>
  <c r="K633" i="60"/>
  <c r="J330" i="64"/>
  <c r="A330" i="64" s="1"/>
  <c r="J330" i="65"/>
  <c r="K302" i="64"/>
  <c r="K302" i="65"/>
  <c r="I16" i="64"/>
  <c r="A16" i="64" s="1"/>
  <c r="B16" i="64"/>
  <c r="G3" i="64" s="1"/>
  <c r="I17" i="64"/>
  <c r="B18" i="64"/>
  <c r="K330" i="64"/>
  <c r="K302" i="62"/>
  <c r="K302" i="63"/>
  <c r="I16" i="63"/>
  <c r="A16" i="63" s="1"/>
  <c r="B16" i="63"/>
  <c r="G3" i="63" s="1"/>
  <c r="I17" i="63"/>
  <c r="B18" i="63"/>
  <c r="J330" i="62"/>
  <c r="A330" i="62" s="1"/>
  <c r="J330" i="63"/>
  <c r="J633" i="63"/>
  <c r="A633" i="63" s="1"/>
  <c r="K633" i="62"/>
  <c r="B16" i="62"/>
  <c r="G3" i="62" s="1"/>
  <c r="I16" i="62"/>
  <c r="A16" i="62" s="1"/>
  <c r="I17" i="62"/>
  <c r="B18" i="62"/>
  <c r="K330" i="62"/>
  <c r="K633" i="58"/>
  <c r="K633" i="61"/>
  <c r="B270" i="61"/>
  <c r="B18" i="61"/>
  <c r="I17" i="61"/>
  <c r="J330" i="60"/>
  <c r="K330" i="60" s="1"/>
  <c r="J330" i="61"/>
  <c r="B274" i="60"/>
  <c r="B274" i="61"/>
  <c r="B220" i="61"/>
  <c r="B253" i="61"/>
  <c r="K302" i="61"/>
  <c r="B267" i="61"/>
  <c r="B266" i="61"/>
  <c r="B273" i="61"/>
  <c r="B272" i="61"/>
  <c r="B269" i="61"/>
  <c r="B246" i="61"/>
  <c r="I16" i="61"/>
  <c r="A16" i="61" s="1"/>
  <c r="B16" i="61"/>
  <c r="G3" i="61" s="1"/>
  <c r="B221" i="61"/>
  <c r="B269" i="60"/>
  <c r="B246" i="60"/>
  <c r="I16" i="60"/>
  <c r="A16" i="60" s="1"/>
  <c r="B16" i="60"/>
  <c r="G3" i="60" s="1"/>
  <c r="B270" i="60"/>
  <c r="B18" i="60"/>
  <c r="I17" i="60"/>
  <c r="B221" i="60"/>
  <c r="B253" i="60"/>
  <c r="K302" i="60"/>
  <c r="B220" i="60"/>
  <c r="B267" i="60"/>
  <c r="B273" i="60"/>
  <c r="B266" i="60"/>
  <c r="B272" i="60"/>
  <c r="B220" i="59"/>
  <c r="B269" i="59"/>
  <c r="B253" i="59"/>
  <c r="K302" i="59"/>
  <c r="B273" i="59"/>
  <c r="B266" i="59"/>
  <c r="B267" i="59"/>
  <c r="B272" i="59"/>
  <c r="B246" i="59"/>
  <c r="B16" i="59"/>
  <c r="G3" i="59" s="1"/>
  <c r="I16" i="59"/>
  <c r="A16" i="59" s="1"/>
  <c r="K633" i="59"/>
  <c r="B270" i="59"/>
  <c r="I17" i="59"/>
  <c r="B18" i="59"/>
  <c r="J330" i="58"/>
  <c r="K330" i="58" s="1"/>
  <c r="J330" i="59"/>
  <c r="B274" i="58"/>
  <c r="B274" i="59"/>
  <c r="B221" i="59"/>
  <c r="B269" i="58"/>
  <c r="B16" i="58"/>
  <c r="G3" i="58" s="1"/>
  <c r="I16" i="58"/>
  <c r="A16" i="58" s="1"/>
  <c r="B246" i="58"/>
  <c r="B270" i="58"/>
  <c r="I17" i="58"/>
  <c r="B18" i="58"/>
  <c r="A330" i="58"/>
  <c r="K302" i="58"/>
  <c r="B253" i="58"/>
  <c r="B220" i="58"/>
  <c r="B221" i="58"/>
  <c r="B266" i="58"/>
  <c r="B273" i="58"/>
  <c r="B267" i="58"/>
  <c r="B272" i="58"/>
  <c r="B253" i="57"/>
  <c r="K302" i="57"/>
  <c r="B220" i="57"/>
  <c r="B221" i="57"/>
  <c r="B246" i="57"/>
  <c r="I16" i="57"/>
  <c r="A16" i="57" s="1"/>
  <c r="B16" i="57"/>
  <c r="G3" i="57" s="1"/>
  <c r="B267" i="57"/>
  <c r="B266" i="57"/>
  <c r="B273" i="57"/>
  <c r="B272" i="57"/>
  <c r="B269" i="57"/>
  <c r="B270" i="57"/>
  <c r="B18" i="57"/>
  <c r="I17" i="57"/>
  <c r="J330" i="56"/>
  <c r="K330" i="56" s="1"/>
  <c r="J330" i="57"/>
  <c r="B274" i="57"/>
  <c r="J633" i="57"/>
  <c r="A633" i="57" s="1"/>
  <c r="B269" i="56"/>
  <c r="K302" i="56"/>
  <c r="B253" i="56"/>
  <c r="B220" i="56"/>
  <c r="B221" i="56"/>
  <c r="B272" i="56"/>
  <c r="I16" i="56"/>
  <c r="A16" i="56" s="1"/>
  <c r="B16" i="56"/>
  <c r="G3" i="56" s="1"/>
  <c r="B246" i="56"/>
  <c r="B273" i="56"/>
  <c r="B267" i="56"/>
  <c r="B266" i="56"/>
  <c r="B270" i="56"/>
  <c r="I17" i="56"/>
  <c r="B18" i="56"/>
  <c r="B274" i="56"/>
  <c r="B273" i="55"/>
  <c r="B266" i="55"/>
  <c r="B267" i="55"/>
  <c r="B270" i="55"/>
  <c r="B18" i="55"/>
  <c r="I17" i="55"/>
  <c r="J330" i="54"/>
  <c r="A330" i="54" s="1"/>
  <c r="J330" i="55"/>
  <c r="B274" i="55"/>
  <c r="K302" i="55"/>
  <c r="B253" i="55"/>
  <c r="B220" i="55"/>
  <c r="J633" i="55"/>
  <c r="A633" i="55" s="1"/>
  <c r="B272" i="55"/>
  <c r="B221" i="55"/>
  <c r="B269" i="55"/>
  <c r="I16" i="55"/>
  <c r="A16" i="55" s="1"/>
  <c r="B16" i="55"/>
  <c r="G3" i="55" s="1"/>
  <c r="B246" i="55"/>
  <c r="B272" i="54"/>
  <c r="B267" i="54"/>
  <c r="B266" i="54"/>
  <c r="B273" i="54"/>
  <c r="B269" i="54"/>
  <c r="B246" i="54"/>
  <c r="B16" i="54"/>
  <c r="G3" i="54" s="1"/>
  <c r="I16" i="54"/>
  <c r="A16" i="54" s="1"/>
  <c r="B270" i="54"/>
  <c r="B18" i="54"/>
  <c r="I17" i="54"/>
  <c r="B274" i="54"/>
  <c r="B221" i="54"/>
  <c r="K302" i="54"/>
  <c r="B253" i="54"/>
  <c r="B220" i="54"/>
  <c r="B274" i="49"/>
  <c r="A633" i="49"/>
  <c r="K633" i="49"/>
  <c r="B269" i="49"/>
  <c r="B246" i="49"/>
  <c r="I16" i="49"/>
  <c r="A16" i="49" s="1"/>
  <c r="B16" i="49"/>
  <c r="G3" i="49" s="1"/>
  <c r="B270" i="49"/>
  <c r="B18" i="49"/>
  <c r="I17" i="49"/>
  <c r="J330" i="48"/>
  <c r="K330" i="48" s="1"/>
  <c r="J330" i="49"/>
  <c r="B253" i="49"/>
  <c r="B302" i="49"/>
  <c r="K302" i="49"/>
  <c r="B220" i="49"/>
  <c r="B266" i="49"/>
  <c r="B267" i="49"/>
  <c r="B273" i="49"/>
  <c r="B272" i="49"/>
  <c r="K633" i="48"/>
  <c r="B221" i="49"/>
  <c r="B269" i="48"/>
  <c r="B270" i="48"/>
  <c r="I17" i="48"/>
  <c r="B18" i="48"/>
  <c r="A330" i="48"/>
  <c r="B274" i="48"/>
  <c r="B302" i="48"/>
  <c r="B253" i="48"/>
  <c r="K302" i="48"/>
  <c r="I16" i="48"/>
  <c r="A16" i="48" s="1"/>
  <c r="B16" i="48"/>
  <c r="G3" i="48" s="1"/>
  <c r="B246" i="48"/>
  <c r="B220" i="48"/>
  <c r="B267" i="48"/>
  <c r="B266" i="48"/>
  <c r="B273" i="48"/>
  <c r="B272" i="48"/>
  <c r="B221" i="48"/>
  <c r="B274" i="47"/>
  <c r="B270" i="47"/>
  <c r="B18" i="47"/>
  <c r="I17" i="47"/>
  <c r="J330" i="46"/>
  <c r="K330" i="46" s="1"/>
  <c r="J330" i="47"/>
  <c r="J633" i="47"/>
  <c r="A633" i="47" s="1"/>
  <c r="K302" i="47"/>
  <c r="B253" i="47"/>
  <c r="B302" i="47"/>
  <c r="B220" i="47"/>
  <c r="B221" i="47"/>
  <c r="B272" i="47"/>
  <c r="B273" i="47"/>
  <c r="B266" i="47"/>
  <c r="B267" i="47"/>
  <c r="B269" i="47"/>
  <c r="B16" i="47"/>
  <c r="G3" i="47" s="1"/>
  <c r="B246" i="47"/>
  <c r="I16" i="47"/>
  <c r="A16" i="47" s="1"/>
  <c r="B221" i="46"/>
  <c r="B220" i="46"/>
  <c r="B270" i="46"/>
  <c r="B18" i="46"/>
  <c r="I17" i="46"/>
  <c r="B274" i="46"/>
  <c r="B267" i="46"/>
  <c r="B273" i="46"/>
  <c r="B266" i="46"/>
  <c r="B253" i="46"/>
  <c r="K302" i="46"/>
  <c r="B302" i="46"/>
  <c r="B272" i="46"/>
  <c r="B269" i="46"/>
  <c r="B246" i="46"/>
  <c r="I16" i="46"/>
  <c r="A16" i="46" s="1"/>
  <c r="B16" i="46"/>
  <c r="G3" i="46" s="1"/>
  <c r="B253" i="45"/>
  <c r="K302" i="45"/>
  <c r="B302" i="45"/>
  <c r="B220" i="45"/>
  <c r="B221" i="45"/>
  <c r="B269" i="45"/>
  <c r="B246" i="45"/>
  <c r="B16" i="45"/>
  <c r="G3" i="45" s="1"/>
  <c r="I16" i="45"/>
  <c r="A16" i="45" s="1"/>
  <c r="J633" i="45"/>
  <c r="A633" i="45" s="1"/>
  <c r="B266" i="45"/>
  <c r="B267" i="45"/>
  <c r="B273" i="45"/>
  <c r="B272" i="45"/>
  <c r="B270" i="45"/>
  <c r="I17" i="45"/>
  <c r="B18" i="45"/>
  <c r="J330" i="44"/>
  <c r="K330" i="44" s="1"/>
  <c r="J330" i="45"/>
  <c r="B274" i="45"/>
  <c r="B274" i="44"/>
  <c r="B267" i="44"/>
  <c r="B266" i="44"/>
  <c r="B273" i="44"/>
  <c r="B269" i="44"/>
  <c r="I16" i="44"/>
  <c r="A16" i="44" s="1"/>
  <c r="B16" i="44"/>
  <c r="G3" i="44" s="1"/>
  <c r="B246" i="44"/>
  <c r="B221" i="44"/>
  <c r="B270" i="44"/>
  <c r="B18" i="44"/>
  <c r="I17" i="44"/>
  <c r="B302" i="44"/>
  <c r="B253" i="44"/>
  <c r="K302" i="44"/>
  <c r="B220" i="44"/>
  <c r="B272" i="44"/>
  <c r="B270" i="43"/>
  <c r="I17" i="43"/>
  <c r="B18" i="43"/>
  <c r="J330" i="42"/>
  <c r="A330" i="42" s="1"/>
  <c r="J330" i="43"/>
  <c r="B274" i="43"/>
  <c r="B267" i="43"/>
  <c r="B266" i="43"/>
  <c r="B273" i="43"/>
  <c r="B272" i="43"/>
  <c r="B302" i="43"/>
  <c r="K302" i="43"/>
  <c r="B253" i="43"/>
  <c r="B220" i="43"/>
  <c r="J633" i="43"/>
  <c r="A633" i="43" s="1"/>
  <c r="B269" i="43"/>
  <c r="I16" i="43"/>
  <c r="A16" i="43" s="1"/>
  <c r="B16" i="43"/>
  <c r="G3" i="43" s="1"/>
  <c r="B246" i="43"/>
  <c r="B221" i="43"/>
  <c r="K633" i="42"/>
  <c r="B272" i="42"/>
  <c r="B253" i="42"/>
  <c r="B302" i="42"/>
  <c r="K302" i="42"/>
  <c r="B220" i="42"/>
  <c r="B269" i="42"/>
  <c r="B246" i="42"/>
  <c r="B16" i="42"/>
  <c r="G3" i="42" s="1"/>
  <c r="I16" i="42"/>
  <c r="A16" i="42" s="1"/>
  <c r="B221" i="42"/>
  <c r="B273" i="42"/>
  <c r="B266" i="42"/>
  <c r="B267" i="42"/>
  <c r="B270" i="42"/>
  <c r="I17" i="42"/>
  <c r="B18" i="42"/>
  <c r="B274" i="42"/>
  <c r="C322" i="69" l="1"/>
  <c r="A17" i="69"/>
  <c r="I18" i="69"/>
  <c r="A18" i="69" s="1"/>
  <c r="J89" i="68"/>
  <c r="A89" i="68" s="1"/>
  <c r="J89" i="69"/>
  <c r="I87" i="69"/>
  <c r="I9" i="69"/>
  <c r="B17" i="68"/>
  <c r="G4" i="68" s="1"/>
  <c r="B17" i="69"/>
  <c r="G4" i="69" s="1"/>
  <c r="A330" i="60"/>
  <c r="A330" i="69"/>
  <c r="K330" i="69"/>
  <c r="J317" i="68"/>
  <c r="A317" i="68" s="1"/>
  <c r="J317" i="69"/>
  <c r="J47" i="69"/>
  <c r="J51" i="69" s="1"/>
  <c r="J321" i="68"/>
  <c r="K321" i="68" s="1"/>
  <c r="J321" i="69"/>
  <c r="A330" i="66"/>
  <c r="K633" i="69"/>
  <c r="I9" i="68"/>
  <c r="I87" i="68"/>
  <c r="C322" i="68"/>
  <c r="J47" i="68"/>
  <c r="J51" i="68" s="1"/>
  <c r="I18" i="68"/>
  <c r="A18" i="68" s="1"/>
  <c r="A17" i="68"/>
  <c r="K633" i="67"/>
  <c r="J47" i="67"/>
  <c r="J51" i="67" s="1"/>
  <c r="J321" i="66"/>
  <c r="A321" i="66" s="1"/>
  <c r="J321" i="67"/>
  <c r="A330" i="67"/>
  <c r="K330" i="67"/>
  <c r="I9" i="67"/>
  <c r="I87" i="67"/>
  <c r="J317" i="66"/>
  <c r="K317" i="66" s="1"/>
  <c r="J317" i="67"/>
  <c r="C322" i="67"/>
  <c r="I18" i="67"/>
  <c r="A18" i="67" s="1"/>
  <c r="A17" i="67"/>
  <c r="J89" i="66"/>
  <c r="J170" i="66" s="1"/>
  <c r="J89" i="67"/>
  <c r="B17" i="66"/>
  <c r="G4" i="66" s="1"/>
  <c r="B17" i="67"/>
  <c r="G4" i="67" s="1"/>
  <c r="I87" i="66"/>
  <c r="I9" i="66"/>
  <c r="J47" i="66"/>
  <c r="J51" i="66" s="1"/>
  <c r="A317" i="66"/>
  <c r="C322" i="66"/>
  <c r="I18" i="66"/>
  <c r="A18" i="66" s="1"/>
  <c r="A17" i="66"/>
  <c r="I87" i="65"/>
  <c r="I9" i="65"/>
  <c r="J321" i="64"/>
  <c r="K321" i="64" s="1"/>
  <c r="J321" i="65"/>
  <c r="J89" i="64"/>
  <c r="J170" i="64" s="1"/>
  <c r="J89" i="65"/>
  <c r="A330" i="65"/>
  <c r="K330" i="65"/>
  <c r="J317" i="64"/>
  <c r="K317" i="64" s="1"/>
  <c r="J317" i="65"/>
  <c r="C322" i="65"/>
  <c r="B17" i="64"/>
  <c r="G4" i="64" s="1"/>
  <c r="B17" i="65"/>
  <c r="G4" i="65" s="1"/>
  <c r="J47" i="65"/>
  <c r="J51" i="65" s="1"/>
  <c r="A17" i="65"/>
  <c r="I18" i="65"/>
  <c r="A18" i="65" s="1"/>
  <c r="I18" i="64"/>
  <c r="A18" i="64" s="1"/>
  <c r="A17" i="64"/>
  <c r="I87" i="64"/>
  <c r="I9" i="64"/>
  <c r="C322" i="64"/>
  <c r="J47" i="63"/>
  <c r="K47" i="63" s="1"/>
  <c r="J47" i="64"/>
  <c r="J51" i="64" s="1"/>
  <c r="K633" i="63"/>
  <c r="J321" i="62"/>
  <c r="A321" i="62" s="1"/>
  <c r="J321" i="63"/>
  <c r="I87" i="63"/>
  <c r="I9" i="63"/>
  <c r="C322" i="63"/>
  <c r="I18" i="63"/>
  <c r="A18" i="63" s="1"/>
  <c r="A17" i="63"/>
  <c r="J317" i="62"/>
  <c r="A317" i="62" s="1"/>
  <c r="J317" i="63"/>
  <c r="B17" i="62"/>
  <c r="G4" i="62" s="1"/>
  <c r="B17" i="63"/>
  <c r="G4" i="63" s="1"/>
  <c r="A330" i="63"/>
  <c r="K330" i="63"/>
  <c r="A47" i="63"/>
  <c r="J89" i="62"/>
  <c r="A89" i="62" s="1"/>
  <c r="J89" i="63"/>
  <c r="J47" i="62"/>
  <c r="I18" i="62"/>
  <c r="A18" i="62" s="1"/>
  <c r="A17" i="62"/>
  <c r="I87" i="62"/>
  <c r="I9" i="62"/>
  <c r="C322" i="62"/>
  <c r="J321" i="60"/>
  <c r="A321" i="60" s="1"/>
  <c r="J321" i="61"/>
  <c r="I87" i="61"/>
  <c r="I9" i="61"/>
  <c r="B17" i="60"/>
  <c r="G4" i="60" s="1"/>
  <c r="B17" i="61"/>
  <c r="G4" i="61" s="1"/>
  <c r="I18" i="61"/>
  <c r="A18" i="61" s="1"/>
  <c r="A17" i="61"/>
  <c r="A330" i="61"/>
  <c r="K330" i="61"/>
  <c r="J47" i="60"/>
  <c r="K47" i="60" s="1"/>
  <c r="J47" i="61"/>
  <c r="J89" i="60"/>
  <c r="J170" i="60" s="1"/>
  <c r="J89" i="61"/>
  <c r="J317" i="60"/>
  <c r="K317" i="60" s="1"/>
  <c r="J317" i="61"/>
  <c r="C322" i="61"/>
  <c r="B254" i="60"/>
  <c r="B254" i="61"/>
  <c r="I87" i="60"/>
  <c r="I9" i="60"/>
  <c r="C322" i="60"/>
  <c r="I18" i="60"/>
  <c r="A18" i="60" s="1"/>
  <c r="A17" i="60"/>
  <c r="I87" i="59"/>
  <c r="I9" i="59"/>
  <c r="C322" i="59"/>
  <c r="J47" i="58"/>
  <c r="A47" i="58" s="1"/>
  <c r="J47" i="59"/>
  <c r="J51" i="59" s="1"/>
  <c r="J89" i="58"/>
  <c r="A89" i="58" s="1"/>
  <c r="J89" i="59"/>
  <c r="A330" i="56"/>
  <c r="B254" i="58"/>
  <c r="B254" i="59"/>
  <c r="B17" i="58"/>
  <c r="G4" i="58" s="1"/>
  <c r="B17" i="59"/>
  <c r="G4" i="59" s="1"/>
  <c r="I18" i="59"/>
  <c r="A18" i="59" s="1"/>
  <c r="A17" i="59"/>
  <c r="J317" i="58"/>
  <c r="K317" i="58" s="1"/>
  <c r="J317" i="59"/>
  <c r="J321" i="58"/>
  <c r="A321" i="58" s="1"/>
  <c r="J321" i="59"/>
  <c r="A330" i="59"/>
  <c r="K330" i="59"/>
  <c r="C322" i="58"/>
  <c r="I18" i="58"/>
  <c r="A18" i="58" s="1"/>
  <c r="A17" i="58"/>
  <c r="I87" i="58"/>
  <c r="I9" i="58"/>
  <c r="K633" i="57"/>
  <c r="J47" i="56"/>
  <c r="J51" i="56" s="1"/>
  <c r="J47" i="57"/>
  <c r="J317" i="56"/>
  <c r="K317" i="56" s="1"/>
  <c r="J317" i="57"/>
  <c r="C322" i="57"/>
  <c r="B254" i="56"/>
  <c r="B254" i="57"/>
  <c r="I87" i="57"/>
  <c r="I9" i="57"/>
  <c r="B17" i="56"/>
  <c r="G4" i="56" s="1"/>
  <c r="B17" i="57"/>
  <c r="G4" i="57" s="1"/>
  <c r="A17" i="57"/>
  <c r="I18" i="57"/>
  <c r="A18" i="57" s="1"/>
  <c r="J321" i="56"/>
  <c r="A321" i="56" s="1"/>
  <c r="J321" i="57"/>
  <c r="J89" i="56"/>
  <c r="K89" i="56" s="1"/>
  <c r="J89" i="57"/>
  <c r="K330" i="57"/>
  <c r="A330" i="57"/>
  <c r="I87" i="56"/>
  <c r="I9" i="56"/>
  <c r="C322" i="56"/>
  <c r="I18" i="56"/>
  <c r="A18" i="56" s="1"/>
  <c r="A17" i="56"/>
  <c r="K330" i="54"/>
  <c r="K633" i="55"/>
  <c r="I87" i="55"/>
  <c r="I9" i="55"/>
  <c r="B17" i="54"/>
  <c r="G4" i="54" s="1"/>
  <c r="B17" i="55"/>
  <c r="G4" i="55" s="1"/>
  <c r="J47" i="55"/>
  <c r="J321" i="54"/>
  <c r="K321" i="54" s="1"/>
  <c r="J321" i="55"/>
  <c r="A330" i="55"/>
  <c r="K330" i="55"/>
  <c r="J89" i="54"/>
  <c r="A89" i="54" s="1"/>
  <c r="J89" i="55"/>
  <c r="J317" i="54"/>
  <c r="A317" i="54" s="1"/>
  <c r="J317" i="55"/>
  <c r="C322" i="55"/>
  <c r="B254" i="54"/>
  <c r="B254" i="55"/>
  <c r="I18" i="55"/>
  <c r="A18" i="55" s="1"/>
  <c r="A17" i="55"/>
  <c r="A17" i="54"/>
  <c r="I18" i="54"/>
  <c r="A18" i="54" s="1"/>
  <c r="J47" i="54"/>
  <c r="J51" i="54" s="1"/>
  <c r="I87" i="54"/>
  <c r="I9" i="54"/>
  <c r="K317" i="54"/>
  <c r="C322" i="54"/>
  <c r="A330" i="46"/>
  <c r="J47" i="49"/>
  <c r="J51" i="49" s="1"/>
  <c r="A330" i="44"/>
  <c r="B254" i="48"/>
  <c r="B254" i="49"/>
  <c r="I87" i="49"/>
  <c r="I9" i="49"/>
  <c r="C322" i="49"/>
  <c r="B17" i="48"/>
  <c r="G4" i="48" s="1"/>
  <c r="B17" i="49"/>
  <c r="G4" i="49" s="1"/>
  <c r="A330" i="49"/>
  <c r="K330" i="49"/>
  <c r="J317" i="49"/>
  <c r="B296" i="49"/>
  <c r="J321" i="49"/>
  <c r="J89" i="48"/>
  <c r="J170" i="48" s="1"/>
  <c r="J89" i="49"/>
  <c r="I18" i="49"/>
  <c r="A18" i="49" s="1"/>
  <c r="A17" i="49"/>
  <c r="K633" i="47"/>
  <c r="I87" i="48"/>
  <c r="I9" i="48"/>
  <c r="J47" i="48"/>
  <c r="J51" i="48" s="1"/>
  <c r="B296" i="48"/>
  <c r="J321" i="48"/>
  <c r="J317" i="48"/>
  <c r="C322" i="48"/>
  <c r="A17" i="48"/>
  <c r="I18" i="48"/>
  <c r="A18" i="48" s="1"/>
  <c r="J47" i="47"/>
  <c r="J51" i="47" s="1"/>
  <c r="B296" i="47"/>
  <c r="J321" i="47"/>
  <c r="I18" i="47"/>
  <c r="A18" i="47" s="1"/>
  <c r="A17" i="47"/>
  <c r="J89" i="46"/>
  <c r="J170" i="46" s="1"/>
  <c r="J89" i="47"/>
  <c r="J317" i="47"/>
  <c r="C322" i="47"/>
  <c r="B254" i="46"/>
  <c r="B254" i="47"/>
  <c r="A330" i="47"/>
  <c r="K330" i="47"/>
  <c r="I87" i="47"/>
  <c r="I9" i="47"/>
  <c r="B17" i="46"/>
  <c r="G4" i="46" s="1"/>
  <c r="B17" i="47"/>
  <c r="G4" i="47" s="1"/>
  <c r="K633" i="45"/>
  <c r="J47" i="46"/>
  <c r="J317" i="46"/>
  <c r="A17" i="46"/>
  <c r="I18" i="46"/>
  <c r="A18" i="46" s="1"/>
  <c r="C322" i="46"/>
  <c r="I87" i="46"/>
  <c r="I9" i="46"/>
  <c r="B296" i="46"/>
  <c r="J321" i="46"/>
  <c r="J47" i="45"/>
  <c r="B296" i="45"/>
  <c r="J321" i="45"/>
  <c r="A17" i="45"/>
  <c r="I18" i="45"/>
  <c r="A18" i="45" s="1"/>
  <c r="I87" i="45"/>
  <c r="I9" i="45"/>
  <c r="J317" i="45"/>
  <c r="C322" i="45"/>
  <c r="B254" i="44"/>
  <c r="B254" i="45"/>
  <c r="K330" i="42"/>
  <c r="J89" i="44"/>
  <c r="J170" i="44" s="1"/>
  <c r="J89" i="45"/>
  <c r="A330" i="45"/>
  <c r="K330" i="45"/>
  <c r="B17" i="44"/>
  <c r="G4" i="44" s="1"/>
  <c r="B17" i="45"/>
  <c r="G4" i="45" s="1"/>
  <c r="J47" i="44"/>
  <c r="J51" i="44" s="1"/>
  <c r="B296" i="44"/>
  <c r="J321" i="44"/>
  <c r="A17" i="44"/>
  <c r="I18" i="44"/>
  <c r="A18" i="44" s="1"/>
  <c r="I87" i="44"/>
  <c r="I9" i="44"/>
  <c r="J317" i="44"/>
  <c r="C322" i="44"/>
  <c r="K633" i="43"/>
  <c r="J317" i="43"/>
  <c r="A330" i="43"/>
  <c r="K330" i="43"/>
  <c r="B296" i="43"/>
  <c r="J321" i="43"/>
  <c r="J89" i="42"/>
  <c r="J170" i="42" s="1"/>
  <c r="J89" i="43"/>
  <c r="B254" i="42"/>
  <c r="B254" i="43"/>
  <c r="I18" i="43"/>
  <c r="A18" i="43" s="1"/>
  <c r="A17" i="43"/>
  <c r="B17" i="42"/>
  <c r="G4" i="42" s="1"/>
  <c r="B17" i="43"/>
  <c r="G4" i="43" s="1"/>
  <c r="I9" i="43"/>
  <c r="I87" i="43"/>
  <c r="C322" i="43"/>
  <c r="J47" i="43"/>
  <c r="J47" i="42"/>
  <c r="B296" i="42"/>
  <c r="J321" i="42"/>
  <c r="I87" i="42"/>
  <c r="I9" i="42"/>
  <c r="J317" i="42"/>
  <c r="C322" i="42"/>
  <c r="A17" i="42"/>
  <c r="I18" i="42"/>
  <c r="A18" i="42" s="1"/>
  <c r="J170" i="68" l="1"/>
  <c r="K89" i="68"/>
  <c r="K321" i="66"/>
  <c r="K89" i="66"/>
  <c r="I628" i="66" s="1"/>
  <c r="A321" i="68"/>
  <c r="A51" i="69"/>
  <c r="K51" i="69"/>
  <c r="K89" i="69"/>
  <c r="J170" i="69"/>
  <c r="A89" i="69"/>
  <c r="J322" i="68"/>
  <c r="A322" i="68" s="1"/>
  <c r="J322" i="69"/>
  <c r="A317" i="64"/>
  <c r="A321" i="69"/>
  <c r="K321" i="69"/>
  <c r="A317" i="69"/>
  <c r="K317" i="69"/>
  <c r="I88" i="69"/>
  <c r="B87" i="69"/>
  <c r="A87" i="69"/>
  <c r="J329" i="68"/>
  <c r="K329" i="68" s="1"/>
  <c r="J329" i="69"/>
  <c r="J61" i="68"/>
  <c r="K61" i="68" s="1"/>
  <c r="J61" i="69"/>
  <c r="I134" i="68"/>
  <c r="A134" i="68" s="1"/>
  <c r="I134" i="69"/>
  <c r="K321" i="62"/>
  <c r="K89" i="64"/>
  <c r="I628" i="64" s="1"/>
  <c r="K317" i="68"/>
  <c r="J63" i="68"/>
  <c r="J63" i="69"/>
  <c r="A89" i="64"/>
  <c r="A47" i="69"/>
  <c r="K47" i="69"/>
  <c r="I625" i="69" s="1"/>
  <c r="A51" i="68"/>
  <c r="K51" i="68"/>
  <c r="I88" i="68"/>
  <c r="B87" i="68"/>
  <c r="A87" i="68"/>
  <c r="B134" i="68"/>
  <c r="A63" i="68"/>
  <c r="K63" i="68"/>
  <c r="A89" i="66"/>
  <c r="I628" i="68"/>
  <c r="L89" i="68"/>
  <c r="K170" i="68"/>
  <c r="A170" i="68"/>
  <c r="A47" i="68"/>
  <c r="K47" i="68"/>
  <c r="J51" i="63"/>
  <c r="A317" i="56"/>
  <c r="A51" i="67"/>
  <c r="K51" i="67"/>
  <c r="J63" i="66"/>
  <c r="A63" i="66" s="1"/>
  <c r="J63" i="67"/>
  <c r="A317" i="67"/>
  <c r="K317" i="67"/>
  <c r="J329" i="66"/>
  <c r="K329" i="66" s="1"/>
  <c r="J329" i="67"/>
  <c r="A321" i="64"/>
  <c r="A47" i="67"/>
  <c r="K47" i="67"/>
  <c r="J322" i="66"/>
  <c r="A322" i="66" s="1"/>
  <c r="J322" i="67"/>
  <c r="J61" i="66"/>
  <c r="K61" i="66" s="1"/>
  <c r="J61" i="67"/>
  <c r="I134" i="66"/>
  <c r="A134" i="66" s="1"/>
  <c r="I134" i="67"/>
  <c r="J170" i="67"/>
  <c r="K89" i="67"/>
  <c r="A89" i="67"/>
  <c r="B87" i="67"/>
  <c r="I88" i="67"/>
  <c r="A87" i="67"/>
  <c r="A321" i="67"/>
  <c r="K321" i="67"/>
  <c r="K89" i="62"/>
  <c r="L89" i="62" s="1"/>
  <c r="A51" i="66"/>
  <c r="K51" i="66"/>
  <c r="K63" i="66"/>
  <c r="A61" i="66"/>
  <c r="A47" i="66"/>
  <c r="K47" i="66"/>
  <c r="A170" i="66"/>
  <c r="K170" i="66"/>
  <c r="A329" i="66"/>
  <c r="B87" i="66"/>
  <c r="A87" i="66"/>
  <c r="I88" i="66"/>
  <c r="K321" i="60"/>
  <c r="K317" i="62"/>
  <c r="A51" i="65"/>
  <c r="K51" i="65"/>
  <c r="J61" i="64"/>
  <c r="A61" i="64" s="1"/>
  <c r="J61" i="65"/>
  <c r="I134" i="64"/>
  <c r="I135" i="64" s="1"/>
  <c r="I134" i="65"/>
  <c r="J322" i="64"/>
  <c r="K322" i="64" s="1"/>
  <c r="J322" i="65"/>
  <c r="J329" i="64"/>
  <c r="A329" i="64" s="1"/>
  <c r="J329" i="65"/>
  <c r="A321" i="65"/>
  <c r="K321" i="65"/>
  <c r="K317" i="65"/>
  <c r="A317" i="65"/>
  <c r="J170" i="65"/>
  <c r="K89" i="65"/>
  <c r="A89" i="65"/>
  <c r="J63" i="64"/>
  <c r="A63" i="64" s="1"/>
  <c r="J63" i="65"/>
  <c r="K321" i="56"/>
  <c r="A317" i="60"/>
  <c r="A47" i="65"/>
  <c r="K47" i="65"/>
  <c r="A87" i="65"/>
  <c r="B87" i="65"/>
  <c r="I88" i="65"/>
  <c r="A87" i="64"/>
  <c r="I88" i="64"/>
  <c r="B87" i="64"/>
  <c r="A170" i="64"/>
  <c r="K170" i="64"/>
  <c r="A51" i="64"/>
  <c r="K51" i="64"/>
  <c r="A47" i="64"/>
  <c r="K47" i="64"/>
  <c r="J170" i="62"/>
  <c r="K170" i="62" s="1"/>
  <c r="K89" i="60"/>
  <c r="L89" i="60" s="1"/>
  <c r="J63" i="62"/>
  <c r="A63" i="62" s="1"/>
  <c r="J63" i="63"/>
  <c r="J170" i="63"/>
  <c r="A89" i="63"/>
  <c r="K89" i="63"/>
  <c r="A51" i="63"/>
  <c r="K51" i="63"/>
  <c r="I625" i="63" s="1"/>
  <c r="J322" i="62"/>
  <c r="K322" i="62" s="1"/>
  <c r="J322" i="63"/>
  <c r="K317" i="63"/>
  <c r="A317" i="63"/>
  <c r="A87" i="63"/>
  <c r="B87" i="63"/>
  <c r="I88" i="63"/>
  <c r="A321" i="63"/>
  <c r="K321" i="63"/>
  <c r="J329" i="62"/>
  <c r="A329" i="62" s="1"/>
  <c r="J329" i="63"/>
  <c r="J61" i="62"/>
  <c r="K61" i="62" s="1"/>
  <c r="J61" i="63"/>
  <c r="I134" i="62"/>
  <c r="A134" i="62" s="1"/>
  <c r="I134" i="63"/>
  <c r="L58" i="63"/>
  <c r="A47" i="62"/>
  <c r="K47" i="62"/>
  <c r="J51" i="62"/>
  <c r="I88" i="62"/>
  <c r="B87" i="62"/>
  <c r="A87" i="62"/>
  <c r="J51" i="58"/>
  <c r="A51" i="58" s="1"/>
  <c r="J51" i="60"/>
  <c r="A51" i="60" s="1"/>
  <c r="A47" i="60"/>
  <c r="K47" i="58"/>
  <c r="A89" i="60"/>
  <c r="J322" i="60"/>
  <c r="K322" i="60" s="1"/>
  <c r="J322" i="61"/>
  <c r="J61" i="60"/>
  <c r="A61" i="60" s="1"/>
  <c r="J61" i="61"/>
  <c r="I134" i="60"/>
  <c r="B134" i="60" s="1"/>
  <c r="I134" i="61"/>
  <c r="K89" i="61"/>
  <c r="J170" i="61"/>
  <c r="A89" i="61"/>
  <c r="I88" i="61"/>
  <c r="A87" i="61"/>
  <c r="B87" i="61"/>
  <c r="A317" i="61"/>
  <c r="K317" i="61"/>
  <c r="A47" i="61"/>
  <c r="K47" i="61"/>
  <c r="A321" i="61"/>
  <c r="K321" i="61"/>
  <c r="J63" i="60"/>
  <c r="K63" i="60" s="1"/>
  <c r="J63" i="61"/>
  <c r="J329" i="60"/>
  <c r="A329" i="60" s="1"/>
  <c r="J329" i="61"/>
  <c r="B209" i="61"/>
  <c r="J51" i="61"/>
  <c r="J170" i="56"/>
  <c r="A170" i="56" s="1"/>
  <c r="K89" i="58"/>
  <c r="L89" i="58" s="1"/>
  <c r="A63" i="60"/>
  <c r="B209" i="60"/>
  <c r="A322" i="60"/>
  <c r="A170" i="60"/>
  <c r="K170" i="60"/>
  <c r="B87" i="60"/>
  <c r="I88" i="60"/>
  <c r="A87" i="60"/>
  <c r="K89" i="54"/>
  <c r="I628" i="54" s="1"/>
  <c r="J170" i="58"/>
  <c r="K170" i="58" s="1"/>
  <c r="A317" i="58"/>
  <c r="A51" i="59"/>
  <c r="K51" i="59"/>
  <c r="J322" i="58"/>
  <c r="A322" i="58" s="1"/>
  <c r="J322" i="59"/>
  <c r="K321" i="58"/>
  <c r="A317" i="59"/>
  <c r="K317" i="59"/>
  <c r="B209" i="59"/>
  <c r="J329" i="58"/>
  <c r="A329" i="58" s="1"/>
  <c r="J329" i="59"/>
  <c r="K47" i="56"/>
  <c r="K89" i="59"/>
  <c r="J170" i="59"/>
  <c r="A89" i="59"/>
  <c r="A47" i="59"/>
  <c r="K47" i="59"/>
  <c r="J63" i="58"/>
  <c r="A63" i="58" s="1"/>
  <c r="J63" i="59"/>
  <c r="J61" i="58"/>
  <c r="K61" i="58" s="1"/>
  <c r="J61" i="59"/>
  <c r="I134" i="58"/>
  <c r="B134" i="58" s="1"/>
  <c r="I134" i="59"/>
  <c r="A321" i="59"/>
  <c r="K321" i="59"/>
  <c r="A87" i="59"/>
  <c r="I88" i="59"/>
  <c r="B87" i="59"/>
  <c r="B209" i="58"/>
  <c r="A87" i="58"/>
  <c r="B87" i="58"/>
  <c r="I88" i="58"/>
  <c r="A47" i="56"/>
  <c r="A89" i="56"/>
  <c r="J329" i="56"/>
  <c r="K329" i="56" s="1"/>
  <c r="J329" i="57"/>
  <c r="J322" i="56"/>
  <c r="K322" i="56" s="1"/>
  <c r="J322" i="57"/>
  <c r="B209" i="57"/>
  <c r="I88" i="57"/>
  <c r="B87" i="57"/>
  <c r="A87" i="57"/>
  <c r="A47" i="57"/>
  <c r="K47" i="57"/>
  <c r="I134" i="56"/>
  <c r="A134" i="56" s="1"/>
  <c r="I134" i="57"/>
  <c r="A321" i="57"/>
  <c r="K321" i="57"/>
  <c r="J51" i="57"/>
  <c r="J61" i="56"/>
  <c r="K61" i="56" s="1"/>
  <c r="J61" i="57"/>
  <c r="J63" i="56"/>
  <c r="A63" i="56" s="1"/>
  <c r="J63" i="57"/>
  <c r="J170" i="57"/>
  <c r="K89" i="57"/>
  <c r="A89" i="57"/>
  <c r="A317" i="57"/>
  <c r="K317" i="57"/>
  <c r="J170" i="54"/>
  <c r="A170" i="54" s="1"/>
  <c r="A321" i="54"/>
  <c r="B209" i="56"/>
  <c r="A51" i="56"/>
  <c r="K51" i="56"/>
  <c r="I628" i="56"/>
  <c r="L89" i="56"/>
  <c r="A87" i="56"/>
  <c r="B87" i="56"/>
  <c r="I88" i="56"/>
  <c r="J61" i="54"/>
  <c r="K61" i="54" s="1"/>
  <c r="J61" i="55"/>
  <c r="J322" i="54"/>
  <c r="K322" i="54" s="1"/>
  <c r="J322" i="55"/>
  <c r="I134" i="54"/>
  <c r="I135" i="54" s="1"/>
  <c r="I134" i="55"/>
  <c r="J63" i="54"/>
  <c r="A63" i="54" s="1"/>
  <c r="J63" i="55"/>
  <c r="A317" i="55"/>
  <c r="K317" i="55"/>
  <c r="A47" i="55"/>
  <c r="K47" i="55"/>
  <c r="B209" i="55"/>
  <c r="J51" i="55"/>
  <c r="B87" i="55"/>
  <c r="A87" i="55"/>
  <c r="I88" i="55"/>
  <c r="J329" i="54"/>
  <c r="A329" i="54" s="1"/>
  <c r="J329" i="55"/>
  <c r="A89" i="55"/>
  <c r="K89" i="55"/>
  <c r="J170" i="55"/>
  <c r="A321" i="55"/>
  <c r="K321" i="55"/>
  <c r="A51" i="54"/>
  <c r="K51" i="54"/>
  <c r="A322" i="54"/>
  <c r="K47" i="54"/>
  <c r="A47" i="54"/>
  <c r="B209" i="54"/>
  <c r="A87" i="54"/>
  <c r="B87" i="54"/>
  <c r="I88" i="54"/>
  <c r="A47" i="49"/>
  <c r="K89" i="46"/>
  <c r="I628" i="46" s="1"/>
  <c r="A89" i="48"/>
  <c r="A89" i="46"/>
  <c r="K47" i="49"/>
  <c r="K89" i="48"/>
  <c r="I628" i="48" s="1"/>
  <c r="J329" i="48"/>
  <c r="K329" i="48" s="1"/>
  <c r="J329" i="49"/>
  <c r="B209" i="48"/>
  <c r="J322" i="49"/>
  <c r="B295" i="49"/>
  <c r="J61" i="48"/>
  <c r="A61" i="48" s="1"/>
  <c r="J61" i="49"/>
  <c r="I134" i="48"/>
  <c r="I135" i="48" s="1"/>
  <c r="I134" i="49"/>
  <c r="B209" i="49"/>
  <c r="I88" i="49"/>
  <c r="B87" i="49"/>
  <c r="A87" i="49"/>
  <c r="J63" i="48"/>
  <c r="K63" i="48" s="1"/>
  <c r="J63" i="49"/>
  <c r="A321" i="49"/>
  <c r="K321" i="49"/>
  <c r="A51" i="49"/>
  <c r="K51" i="49"/>
  <c r="I625" i="49" s="1"/>
  <c r="J170" i="49"/>
  <c r="K89" i="49"/>
  <c r="A89" i="49"/>
  <c r="A317" i="49"/>
  <c r="K317" i="49"/>
  <c r="A170" i="48"/>
  <c r="K170" i="48"/>
  <c r="A47" i="48"/>
  <c r="K47" i="48"/>
  <c r="A51" i="48"/>
  <c r="K51" i="48"/>
  <c r="A321" i="48"/>
  <c r="K321" i="48"/>
  <c r="B209" i="47"/>
  <c r="J322" i="48"/>
  <c r="B295" i="48"/>
  <c r="A317" i="48"/>
  <c r="K317" i="48"/>
  <c r="A87" i="48"/>
  <c r="I88" i="48"/>
  <c r="B87" i="48"/>
  <c r="J329" i="46"/>
  <c r="A329" i="46" s="1"/>
  <c r="J329" i="47"/>
  <c r="A321" i="47"/>
  <c r="K321" i="47"/>
  <c r="J61" i="46"/>
  <c r="K61" i="46" s="1"/>
  <c r="J61" i="47"/>
  <c r="I134" i="46"/>
  <c r="A134" i="46" s="1"/>
  <c r="I134" i="47"/>
  <c r="A87" i="47"/>
  <c r="I88" i="47"/>
  <c r="B87" i="47"/>
  <c r="A317" i="47"/>
  <c r="K317" i="47"/>
  <c r="J63" i="46"/>
  <c r="A63" i="46" s="1"/>
  <c r="J63" i="47"/>
  <c r="A51" i="47"/>
  <c r="K51" i="47"/>
  <c r="B209" i="46"/>
  <c r="J322" i="47"/>
  <c r="B295" i="47"/>
  <c r="A89" i="47"/>
  <c r="K89" i="47"/>
  <c r="J170" i="47"/>
  <c r="A47" i="47"/>
  <c r="K47" i="47"/>
  <c r="L58" i="47" s="1"/>
  <c r="A321" i="46"/>
  <c r="K321" i="46"/>
  <c r="K89" i="44"/>
  <c r="I628" i="44" s="1"/>
  <c r="A47" i="46"/>
  <c r="K47" i="46"/>
  <c r="J322" i="46"/>
  <c r="B295" i="46"/>
  <c r="A87" i="46"/>
  <c r="I88" i="46"/>
  <c r="B87" i="46"/>
  <c r="A89" i="44"/>
  <c r="A317" i="46"/>
  <c r="K317" i="46"/>
  <c r="A170" i="46"/>
  <c r="K170" i="46"/>
  <c r="J51" i="46"/>
  <c r="A317" i="45"/>
  <c r="K317" i="45"/>
  <c r="J322" i="45"/>
  <c r="B295" i="45"/>
  <c r="I88" i="45"/>
  <c r="A87" i="45"/>
  <c r="B87" i="45"/>
  <c r="J329" i="44"/>
  <c r="A329" i="44" s="1"/>
  <c r="J329" i="45"/>
  <c r="A47" i="45"/>
  <c r="K47" i="45"/>
  <c r="J61" i="44"/>
  <c r="A61" i="44" s="1"/>
  <c r="J61" i="45"/>
  <c r="A89" i="42"/>
  <c r="B209" i="45"/>
  <c r="J51" i="45"/>
  <c r="K89" i="45"/>
  <c r="J170" i="45"/>
  <c r="A89" i="45"/>
  <c r="I134" i="44"/>
  <c r="A134" i="44" s="1"/>
  <c r="I134" i="45"/>
  <c r="J63" i="44"/>
  <c r="K63" i="44" s="1"/>
  <c r="J63" i="45"/>
  <c r="A321" i="45"/>
  <c r="K321" i="45"/>
  <c r="A87" i="44"/>
  <c r="B87" i="44"/>
  <c r="I88" i="44"/>
  <c r="A170" i="44"/>
  <c r="K170" i="44"/>
  <c r="A321" i="44"/>
  <c r="K321" i="44"/>
  <c r="A317" i="44"/>
  <c r="K317" i="44"/>
  <c r="J322" i="44"/>
  <c r="B295" i="44"/>
  <c r="B209" i="44"/>
  <c r="A51" i="44"/>
  <c r="K51" i="44"/>
  <c r="A47" i="44"/>
  <c r="K47" i="44"/>
  <c r="K89" i="42"/>
  <c r="I628" i="42" s="1"/>
  <c r="B209" i="42"/>
  <c r="J322" i="43"/>
  <c r="B295" i="43"/>
  <c r="A47" i="43"/>
  <c r="K47" i="43"/>
  <c r="A321" i="43"/>
  <c r="K321" i="43"/>
  <c r="K317" i="43"/>
  <c r="A317" i="43"/>
  <c r="J51" i="43"/>
  <c r="A87" i="43"/>
  <c r="B87" i="43"/>
  <c r="I88" i="43"/>
  <c r="J61" i="42"/>
  <c r="A61" i="42" s="1"/>
  <c r="J61" i="43"/>
  <c r="I134" i="42"/>
  <c r="B134" i="42" s="1"/>
  <c r="I134" i="43"/>
  <c r="B209" i="43"/>
  <c r="J63" i="42"/>
  <c r="K63" i="42" s="1"/>
  <c r="J63" i="43"/>
  <c r="J329" i="42"/>
  <c r="K329" i="42" s="1"/>
  <c r="J329" i="43"/>
  <c r="K89" i="43"/>
  <c r="A89" i="43"/>
  <c r="J170" i="43"/>
  <c r="K61" i="42"/>
  <c r="A47" i="42"/>
  <c r="K47" i="42"/>
  <c r="I88" i="42"/>
  <c r="A87" i="42"/>
  <c r="B87" i="42"/>
  <c r="K170" i="42"/>
  <c r="A170" i="42"/>
  <c r="J51" i="42"/>
  <c r="J322" i="42"/>
  <c r="B295" i="42"/>
  <c r="A317" i="42"/>
  <c r="K317" i="42"/>
  <c r="A321" i="42"/>
  <c r="K321" i="42"/>
  <c r="J261" i="69"/>
  <c r="A170" i="62" l="1"/>
  <c r="L89" i="64"/>
  <c r="A61" i="62"/>
  <c r="L89" i="66"/>
  <c r="A329" i="68"/>
  <c r="K322" i="66"/>
  <c r="I135" i="68"/>
  <c r="B135" i="68" s="1"/>
  <c r="A322" i="62"/>
  <c r="J325" i="68"/>
  <c r="K325" i="68" s="1"/>
  <c r="J325" i="69"/>
  <c r="I180" i="68"/>
  <c r="B180" i="68" s="1"/>
  <c r="I180" i="69"/>
  <c r="B180" i="69" s="1"/>
  <c r="I609" i="68"/>
  <c r="I609" i="69"/>
  <c r="J326" i="68"/>
  <c r="A326" i="68" s="1"/>
  <c r="J326" i="69"/>
  <c r="K51" i="58"/>
  <c r="A61" i="68"/>
  <c r="A61" i="69"/>
  <c r="K61" i="69"/>
  <c r="K322" i="69"/>
  <c r="A322" i="69"/>
  <c r="I628" i="69"/>
  <c r="L89" i="69"/>
  <c r="K298" i="69"/>
  <c r="A298" i="69" s="1"/>
  <c r="J314" i="69"/>
  <c r="A63" i="69"/>
  <c r="K63" i="69"/>
  <c r="A261" i="69"/>
  <c r="K261" i="69"/>
  <c r="K299" i="69"/>
  <c r="A299" i="69" s="1"/>
  <c r="J316" i="69"/>
  <c r="J150" i="69"/>
  <c r="K297" i="69"/>
  <c r="A297" i="69" s="1"/>
  <c r="J313" i="69"/>
  <c r="J242" i="69"/>
  <c r="J232" i="69"/>
  <c r="J231" i="69"/>
  <c r="J229" i="69"/>
  <c r="J241" i="69"/>
  <c r="J230" i="69"/>
  <c r="J228" i="69"/>
  <c r="J256" i="69"/>
  <c r="J260" i="69"/>
  <c r="J240" i="69"/>
  <c r="B4" i="69"/>
  <c r="J278" i="69"/>
  <c r="J281" i="69"/>
  <c r="J282" i="69"/>
  <c r="J259" i="69"/>
  <c r="J227" i="69"/>
  <c r="J233" i="69"/>
  <c r="J234" i="69"/>
  <c r="J237" i="69"/>
  <c r="J235" i="69"/>
  <c r="J257" i="69"/>
  <c r="J236" i="69"/>
  <c r="J279" i="69"/>
  <c r="J283" i="69"/>
  <c r="J90" i="69"/>
  <c r="A90" i="69" s="1"/>
  <c r="J255" i="69"/>
  <c r="J238" i="69"/>
  <c r="J262" i="69"/>
  <c r="J285" i="69"/>
  <c r="J226" i="69"/>
  <c r="J239" i="69"/>
  <c r="J276" i="69"/>
  <c r="J280" i="69"/>
  <c r="J284" i="69"/>
  <c r="J225" i="69"/>
  <c r="K110" i="69"/>
  <c r="A110" i="69" s="1"/>
  <c r="B110" i="69"/>
  <c r="I135" i="66"/>
  <c r="A135" i="66" s="1"/>
  <c r="K322" i="68"/>
  <c r="J625" i="69"/>
  <c r="A625" i="69" s="1"/>
  <c r="I135" i="69"/>
  <c r="B134" i="69"/>
  <c r="A134" i="69"/>
  <c r="K329" i="69"/>
  <c r="A329" i="69"/>
  <c r="A88" i="69"/>
  <c r="B88" i="69"/>
  <c r="L58" i="69"/>
  <c r="J95" i="69"/>
  <c r="J96" i="69"/>
  <c r="J318" i="68"/>
  <c r="K318" i="68" s="1"/>
  <c r="J318" i="69"/>
  <c r="I77" i="68"/>
  <c r="I77" i="69"/>
  <c r="A170" i="69"/>
  <c r="K170" i="69"/>
  <c r="J150" i="68"/>
  <c r="K297" i="68"/>
  <c r="A297" i="68" s="1"/>
  <c r="J313" i="68"/>
  <c r="J261" i="67"/>
  <c r="K261" i="67" s="1"/>
  <c r="J230" i="68"/>
  <c r="J228" i="68"/>
  <c r="J260" i="68"/>
  <c r="J256" i="68"/>
  <c r="J241" i="68"/>
  <c r="J242" i="68"/>
  <c r="J231" i="68"/>
  <c r="B4" i="68"/>
  <c r="J240" i="68"/>
  <c r="J229" i="68"/>
  <c r="J232" i="68"/>
  <c r="J278" i="68"/>
  <c r="J281" i="68"/>
  <c r="J282" i="68"/>
  <c r="J259" i="68"/>
  <c r="J227" i="68"/>
  <c r="J233" i="68"/>
  <c r="J257" i="68"/>
  <c r="J234" i="68"/>
  <c r="J235" i="68"/>
  <c r="J236" i="68"/>
  <c r="J237" i="68"/>
  <c r="J280" i="68"/>
  <c r="J255" i="68"/>
  <c r="J262" i="68"/>
  <c r="J238" i="68"/>
  <c r="J285" i="68"/>
  <c r="J276" i="68"/>
  <c r="J239" i="68"/>
  <c r="J284" i="68"/>
  <c r="J279" i="68"/>
  <c r="J90" i="68"/>
  <c r="A90" i="68" s="1"/>
  <c r="J226" i="68"/>
  <c r="J283" i="68"/>
  <c r="J261" i="68"/>
  <c r="J225" i="68"/>
  <c r="A325" i="68"/>
  <c r="K298" i="68"/>
  <c r="A298" i="68" s="1"/>
  <c r="J314" i="68"/>
  <c r="K299" i="68"/>
  <c r="A299" i="68" s="1"/>
  <c r="J316" i="68"/>
  <c r="L58" i="68"/>
  <c r="I625" i="68"/>
  <c r="J95" i="68"/>
  <c r="J96" i="68"/>
  <c r="A318" i="68"/>
  <c r="A77" i="68"/>
  <c r="B77" i="68"/>
  <c r="I78" i="68"/>
  <c r="J628" i="68"/>
  <c r="A628" i="68" s="1"/>
  <c r="A135" i="68"/>
  <c r="B110" i="68"/>
  <c r="K110" i="68"/>
  <c r="A110" i="68" s="1"/>
  <c r="J609" i="68"/>
  <c r="A609" i="68" s="1"/>
  <c r="A88" i="68"/>
  <c r="B88" i="68"/>
  <c r="B134" i="66"/>
  <c r="J96" i="67"/>
  <c r="J95" i="67"/>
  <c r="J318" i="66"/>
  <c r="K318" i="66" s="1"/>
  <c r="J318" i="67"/>
  <c r="I77" i="66"/>
  <c r="I78" i="66" s="1"/>
  <c r="I77" i="67"/>
  <c r="A329" i="67"/>
  <c r="K329" i="67"/>
  <c r="A63" i="67"/>
  <c r="K63" i="67"/>
  <c r="I609" i="66"/>
  <c r="I609" i="67"/>
  <c r="A88" i="67"/>
  <c r="B88" i="67"/>
  <c r="I628" i="67"/>
  <c r="L89" i="67"/>
  <c r="A61" i="67"/>
  <c r="K61" i="67"/>
  <c r="L58" i="67"/>
  <c r="I625" i="67"/>
  <c r="J325" i="66"/>
  <c r="K325" i="66" s="1"/>
  <c r="J325" i="67"/>
  <c r="K298" i="67"/>
  <c r="A298" i="67" s="1"/>
  <c r="J314" i="67"/>
  <c r="I180" i="66"/>
  <c r="B180" i="66" s="1"/>
  <c r="I180" i="67"/>
  <c r="B180" i="67" s="1"/>
  <c r="I628" i="62"/>
  <c r="A170" i="67"/>
  <c r="K170" i="67"/>
  <c r="J326" i="66"/>
  <c r="A326" i="66" s="1"/>
  <c r="J326" i="67"/>
  <c r="K299" i="67"/>
  <c r="A299" i="67" s="1"/>
  <c r="J316" i="67"/>
  <c r="J150" i="67"/>
  <c r="K297" i="67"/>
  <c r="A297" i="67" s="1"/>
  <c r="J313" i="67"/>
  <c r="J242" i="67"/>
  <c r="J240" i="67"/>
  <c r="J260" i="67"/>
  <c r="J256" i="67"/>
  <c r="J232" i="67"/>
  <c r="J231" i="67"/>
  <c r="J229" i="67"/>
  <c r="J278" i="67"/>
  <c r="J241" i="67"/>
  <c r="B4" i="67"/>
  <c r="J228" i="67"/>
  <c r="J230" i="67"/>
  <c r="J282" i="67"/>
  <c r="J281" i="67"/>
  <c r="J259" i="67"/>
  <c r="J227" i="67"/>
  <c r="J233" i="67"/>
  <c r="J257" i="67"/>
  <c r="J234" i="67"/>
  <c r="J235" i="67"/>
  <c r="J236" i="67"/>
  <c r="J237" i="67"/>
  <c r="J226" i="67"/>
  <c r="J276" i="67"/>
  <c r="J283" i="67"/>
  <c r="J279" i="67"/>
  <c r="J262" i="67"/>
  <c r="J238" i="67"/>
  <c r="J280" i="67"/>
  <c r="J284" i="67"/>
  <c r="J239" i="67"/>
  <c r="J285" i="67"/>
  <c r="J255" i="67"/>
  <c r="J90" i="67"/>
  <c r="A90" i="67" s="1"/>
  <c r="J225" i="67"/>
  <c r="K110" i="67"/>
  <c r="A110" i="67" s="1"/>
  <c r="B110" i="67"/>
  <c r="B134" i="67"/>
  <c r="A134" i="67"/>
  <c r="I135" i="67"/>
  <c r="A322" i="67"/>
  <c r="K322" i="67"/>
  <c r="A134" i="60"/>
  <c r="K63" i="64"/>
  <c r="K298" i="66"/>
  <c r="A298" i="66" s="1"/>
  <c r="J314" i="66"/>
  <c r="K299" i="66"/>
  <c r="A299" i="66" s="1"/>
  <c r="J316" i="66"/>
  <c r="J150" i="66"/>
  <c r="K297" i="66"/>
  <c r="A297" i="66" s="1"/>
  <c r="J313" i="66"/>
  <c r="J261" i="65"/>
  <c r="A261" i="65" s="1"/>
  <c r="J256" i="66"/>
  <c r="J242" i="66"/>
  <c r="J240" i="66"/>
  <c r="J278" i="66"/>
  <c r="J260" i="66"/>
  <c r="J241" i="66"/>
  <c r="J228" i="66"/>
  <c r="J231" i="66"/>
  <c r="B4" i="66"/>
  <c r="J232" i="66"/>
  <c r="J230" i="66"/>
  <c r="J229" i="66"/>
  <c r="J282" i="66"/>
  <c r="J281" i="66"/>
  <c r="J259" i="66"/>
  <c r="J227" i="66"/>
  <c r="J233" i="66"/>
  <c r="J237" i="66"/>
  <c r="J257" i="66"/>
  <c r="J236" i="66"/>
  <c r="J234" i="66"/>
  <c r="J235" i="66"/>
  <c r="J276" i="66"/>
  <c r="J279" i="66"/>
  <c r="J284" i="66"/>
  <c r="J285" i="66"/>
  <c r="J283" i="66"/>
  <c r="J262" i="66"/>
  <c r="J238" i="66"/>
  <c r="J255" i="66"/>
  <c r="J90" i="66"/>
  <c r="A90" i="66" s="1"/>
  <c r="J239" i="66"/>
  <c r="J226" i="66"/>
  <c r="J280" i="66"/>
  <c r="J225" i="66"/>
  <c r="J261" i="66"/>
  <c r="B110" i="66"/>
  <c r="K110" i="66"/>
  <c r="A110" i="66" s="1"/>
  <c r="B134" i="62"/>
  <c r="A322" i="64"/>
  <c r="B88" i="66"/>
  <c r="A88" i="66"/>
  <c r="J96" i="66"/>
  <c r="J95" i="66"/>
  <c r="I625" i="66"/>
  <c r="L58" i="66"/>
  <c r="J609" i="66"/>
  <c r="A609" i="66" s="1"/>
  <c r="K170" i="56"/>
  <c r="I135" i="60"/>
  <c r="B135" i="60" s="1"/>
  <c r="J628" i="66"/>
  <c r="A628" i="66" s="1"/>
  <c r="A318" i="66"/>
  <c r="B135" i="66"/>
  <c r="A61" i="56"/>
  <c r="A134" i="64"/>
  <c r="K63" i="62"/>
  <c r="A61" i="58"/>
  <c r="B134" i="64"/>
  <c r="K329" i="64"/>
  <c r="K299" i="65"/>
  <c r="A299" i="65" s="1"/>
  <c r="J316" i="65"/>
  <c r="J150" i="65"/>
  <c r="K297" i="65"/>
  <c r="A297" i="65" s="1"/>
  <c r="J313" i="65"/>
  <c r="K110" i="65"/>
  <c r="A110" i="65" s="1"/>
  <c r="B110" i="65"/>
  <c r="J96" i="65"/>
  <c r="J95" i="65"/>
  <c r="J318" i="64"/>
  <c r="K318" i="64" s="1"/>
  <c r="J318" i="65"/>
  <c r="I77" i="64"/>
  <c r="I78" i="64" s="1"/>
  <c r="I77" i="65"/>
  <c r="I625" i="65"/>
  <c r="L58" i="65"/>
  <c r="A63" i="65"/>
  <c r="K63" i="65"/>
  <c r="A322" i="65"/>
  <c r="K322" i="65"/>
  <c r="A61" i="65"/>
  <c r="K61" i="65"/>
  <c r="J326" i="64"/>
  <c r="A326" i="64" s="1"/>
  <c r="J326" i="65"/>
  <c r="A88" i="65"/>
  <c r="B88" i="65"/>
  <c r="A170" i="65"/>
  <c r="K170" i="65"/>
  <c r="J325" i="64"/>
  <c r="A325" i="64" s="1"/>
  <c r="J325" i="65"/>
  <c r="K298" i="65"/>
  <c r="A298" i="65" s="1"/>
  <c r="J314" i="65"/>
  <c r="I180" i="64"/>
  <c r="B180" i="64" s="1"/>
  <c r="I180" i="65"/>
  <c r="B180" i="65" s="1"/>
  <c r="K61" i="64"/>
  <c r="K329" i="65"/>
  <c r="A329" i="65"/>
  <c r="A134" i="65"/>
  <c r="B134" i="65"/>
  <c r="I135" i="65"/>
  <c r="I609" i="64"/>
  <c r="J609" i="64" s="1"/>
  <c r="I609" i="65"/>
  <c r="J242" i="65"/>
  <c r="J241" i="65"/>
  <c r="J240" i="65"/>
  <c r="J229" i="65"/>
  <c r="J278" i="65"/>
  <c r="J260" i="65"/>
  <c r="J232" i="65"/>
  <c r="J228" i="65"/>
  <c r="J230" i="65"/>
  <c r="J256" i="65"/>
  <c r="B4" i="65"/>
  <c r="J231" i="65"/>
  <c r="J281" i="65"/>
  <c r="J282" i="65"/>
  <c r="J259" i="65"/>
  <c r="J227" i="65"/>
  <c r="J233" i="65"/>
  <c r="J236" i="65"/>
  <c r="J234" i="65"/>
  <c r="J235" i="65"/>
  <c r="J257" i="65"/>
  <c r="J237" i="65"/>
  <c r="J280" i="65"/>
  <c r="J283" i="65"/>
  <c r="J279" i="65"/>
  <c r="J262" i="65"/>
  <c r="J239" i="65"/>
  <c r="J285" i="65"/>
  <c r="J255" i="65"/>
  <c r="J90" i="65"/>
  <c r="A90" i="65" s="1"/>
  <c r="J226" i="65"/>
  <c r="J284" i="65"/>
  <c r="J238" i="65"/>
  <c r="J276" i="65"/>
  <c r="J225" i="65"/>
  <c r="A329" i="56"/>
  <c r="I628" i="60"/>
  <c r="J628" i="60" s="1"/>
  <c r="A628" i="60" s="1"/>
  <c r="I628" i="65"/>
  <c r="L89" i="65"/>
  <c r="A88" i="64"/>
  <c r="B88" i="64"/>
  <c r="J628" i="64"/>
  <c r="A628" i="64" s="1"/>
  <c r="K298" i="64"/>
  <c r="A298" i="64" s="1"/>
  <c r="J314" i="64"/>
  <c r="K299" i="64"/>
  <c r="A299" i="64" s="1"/>
  <c r="J316" i="64"/>
  <c r="J150" i="64"/>
  <c r="K297" i="64"/>
  <c r="A297" i="64" s="1"/>
  <c r="J313" i="64"/>
  <c r="J261" i="63"/>
  <c r="A261" i="63" s="1"/>
  <c r="J260" i="64"/>
  <c r="J232" i="64"/>
  <c r="J231" i="64"/>
  <c r="J228" i="64"/>
  <c r="J278" i="64"/>
  <c r="J242" i="64"/>
  <c r="J240" i="64"/>
  <c r="J229" i="64"/>
  <c r="J282" i="64"/>
  <c r="J241" i="64"/>
  <c r="B4" i="64"/>
  <c r="J256" i="64"/>
  <c r="J230" i="64"/>
  <c r="J281" i="64"/>
  <c r="J259" i="64"/>
  <c r="J227" i="64"/>
  <c r="J233" i="64"/>
  <c r="J237" i="64"/>
  <c r="J257" i="64"/>
  <c r="J236" i="64"/>
  <c r="J234" i="64"/>
  <c r="J235" i="64"/>
  <c r="J284" i="64"/>
  <c r="J239" i="64"/>
  <c r="J90" i="64"/>
  <c r="A90" i="64" s="1"/>
  <c r="J226" i="64"/>
  <c r="J276" i="64"/>
  <c r="J255" i="64"/>
  <c r="J262" i="64"/>
  <c r="J238" i="64"/>
  <c r="J283" i="64"/>
  <c r="J280" i="64"/>
  <c r="J285" i="64"/>
  <c r="J279" i="64"/>
  <c r="J261" i="64"/>
  <c r="J225" i="64"/>
  <c r="K110" i="64"/>
  <c r="A110" i="64" s="1"/>
  <c r="B110" i="64"/>
  <c r="I625" i="64"/>
  <c r="L58" i="64"/>
  <c r="K325" i="64"/>
  <c r="J95" i="64"/>
  <c r="J96" i="64"/>
  <c r="A135" i="64"/>
  <c r="B135" i="64"/>
  <c r="I135" i="62"/>
  <c r="A135" i="62" s="1"/>
  <c r="B134" i="56"/>
  <c r="K329" i="62"/>
  <c r="I628" i="58"/>
  <c r="J628" i="58" s="1"/>
  <c r="A628" i="58" s="1"/>
  <c r="L58" i="56"/>
  <c r="K51" i="60"/>
  <c r="L58" i="60" s="1"/>
  <c r="A170" i="58"/>
  <c r="K261" i="63"/>
  <c r="J96" i="63"/>
  <c r="J95" i="63"/>
  <c r="J318" i="62"/>
  <c r="J318" i="63"/>
  <c r="I77" i="62"/>
  <c r="A77" i="62" s="1"/>
  <c r="I77" i="63"/>
  <c r="I609" i="62"/>
  <c r="J609" i="62" s="1"/>
  <c r="A609" i="62" s="1"/>
  <c r="I609" i="63"/>
  <c r="J326" i="62"/>
  <c r="A326" i="62" s="1"/>
  <c r="J326" i="63"/>
  <c r="B134" i="63"/>
  <c r="A134" i="63"/>
  <c r="I135" i="63"/>
  <c r="A329" i="63"/>
  <c r="K329" i="63"/>
  <c r="A88" i="63"/>
  <c r="B88" i="63"/>
  <c r="K170" i="63"/>
  <c r="A170" i="63"/>
  <c r="J325" i="62"/>
  <c r="A325" i="62" s="1"/>
  <c r="J325" i="63"/>
  <c r="K298" i="63"/>
  <c r="A298" i="63" s="1"/>
  <c r="J314" i="63"/>
  <c r="I180" i="62"/>
  <c r="B180" i="62" s="1"/>
  <c r="I180" i="63"/>
  <c r="B180" i="63" s="1"/>
  <c r="A322" i="63"/>
  <c r="K322" i="63"/>
  <c r="A63" i="63"/>
  <c r="K63" i="63"/>
  <c r="K299" i="63"/>
  <c r="A299" i="63" s="1"/>
  <c r="J316" i="63"/>
  <c r="J150" i="63"/>
  <c r="K297" i="63"/>
  <c r="A297" i="63" s="1"/>
  <c r="J313" i="63"/>
  <c r="J278" i="63"/>
  <c r="J256" i="63"/>
  <c r="J240" i="63"/>
  <c r="J228" i="63"/>
  <c r="J260" i="63"/>
  <c r="J241" i="63"/>
  <c r="J232" i="63"/>
  <c r="J229" i="63"/>
  <c r="J230" i="63"/>
  <c r="J231" i="63"/>
  <c r="J242" i="63"/>
  <c r="B4" i="63"/>
  <c r="J282" i="63"/>
  <c r="J281" i="63"/>
  <c r="J259" i="63"/>
  <c r="J227" i="63"/>
  <c r="J233" i="63"/>
  <c r="J237" i="63"/>
  <c r="J234" i="63"/>
  <c r="J235" i="63"/>
  <c r="J257" i="63"/>
  <c r="J236" i="63"/>
  <c r="J279" i="63"/>
  <c r="J262" i="63"/>
  <c r="J238" i="63"/>
  <c r="J285" i="63"/>
  <c r="J255" i="63"/>
  <c r="J90" i="63"/>
  <c r="A90" i="63" s="1"/>
  <c r="J239" i="63"/>
  <c r="J284" i="63"/>
  <c r="J280" i="63"/>
  <c r="J276" i="63"/>
  <c r="J226" i="63"/>
  <c r="J283" i="63"/>
  <c r="J225" i="63"/>
  <c r="K110" i="63"/>
  <c r="A110" i="63" s="1"/>
  <c r="B110" i="63"/>
  <c r="J625" i="63"/>
  <c r="A625" i="63" s="1"/>
  <c r="A61" i="63"/>
  <c r="K61" i="63"/>
  <c r="I628" i="63"/>
  <c r="L89" i="63"/>
  <c r="K63" i="58"/>
  <c r="K61" i="60"/>
  <c r="A134" i="58"/>
  <c r="A51" i="62"/>
  <c r="K51" i="62"/>
  <c r="I625" i="62" s="1"/>
  <c r="K298" i="62"/>
  <c r="A298" i="62" s="1"/>
  <c r="J314" i="62"/>
  <c r="K299" i="62"/>
  <c r="A299" i="62" s="1"/>
  <c r="J316" i="62"/>
  <c r="J150" i="62"/>
  <c r="K297" i="62"/>
  <c r="A297" i="62" s="1"/>
  <c r="J313" i="62"/>
  <c r="J261" i="61"/>
  <c r="K261" i="61" s="1"/>
  <c r="J278" i="62"/>
  <c r="J256" i="62"/>
  <c r="J242" i="62"/>
  <c r="J241" i="62"/>
  <c r="J230" i="62"/>
  <c r="J260" i="62"/>
  <c r="J240" i="62"/>
  <c r="J231" i="62"/>
  <c r="J229" i="62"/>
  <c r="J232" i="62"/>
  <c r="J228" i="62"/>
  <c r="B4" i="62"/>
  <c r="J281" i="62"/>
  <c r="J282" i="62"/>
  <c r="J259" i="62"/>
  <c r="J227" i="62"/>
  <c r="J233" i="62"/>
  <c r="J236" i="62"/>
  <c r="J235" i="62"/>
  <c r="J234" i="62"/>
  <c r="J237" i="62"/>
  <c r="J257" i="62"/>
  <c r="J279" i="62"/>
  <c r="J284" i="62"/>
  <c r="J239" i="62"/>
  <c r="J226" i="62"/>
  <c r="J283" i="62"/>
  <c r="J280" i="62"/>
  <c r="J238" i="62"/>
  <c r="J285" i="62"/>
  <c r="J262" i="62"/>
  <c r="J276" i="62"/>
  <c r="J255" i="62"/>
  <c r="J90" i="62"/>
  <c r="A90" i="62" s="1"/>
  <c r="J261" i="62"/>
  <c r="J225" i="62"/>
  <c r="B110" i="62"/>
  <c r="K110" i="62"/>
  <c r="A110" i="62" s="1"/>
  <c r="J628" i="62"/>
  <c r="A628" i="62" s="1"/>
  <c r="A88" i="62"/>
  <c r="B88" i="62"/>
  <c r="J96" i="62"/>
  <c r="J95" i="62"/>
  <c r="K322" i="58"/>
  <c r="K329" i="60"/>
  <c r="K170" i="54"/>
  <c r="L58" i="58"/>
  <c r="L89" i="54"/>
  <c r="I609" i="60"/>
  <c r="J609" i="60" s="1"/>
  <c r="A609" i="60" s="1"/>
  <c r="I609" i="61"/>
  <c r="B215" i="61"/>
  <c r="J326" i="61"/>
  <c r="A61" i="61"/>
  <c r="K61" i="61"/>
  <c r="B214" i="61"/>
  <c r="J325" i="61"/>
  <c r="K298" i="61"/>
  <c r="A298" i="61" s="1"/>
  <c r="J314" i="61"/>
  <c r="I180" i="60"/>
  <c r="B180" i="60" s="1"/>
  <c r="I180" i="61"/>
  <c r="B180" i="61" s="1"/>
  <c r="K329" i="61"/>
  <c r="A329" i="61"/>
  <c r="A88" i="61"/>
  <c r="B88" i="61"/>
  <c r="I628" i="61"/>
  <c r="L89" i="61"/>
  <c r="K299" i="61"/>
  <c r="A299" i="61" s="1"/>
  <c r="J316" i="61"/>
  <c r="J150" i="61"/>
  <c r="K297" i="61"/>
  <c r="A297" i="61" s="1"/>
  <c r="J313" i="61"/>
  <c r="J241" i="61"/>
  <c r="J260" i="61"/>
  <c r="J256" i="61"/>
  <c r="J242" i="61"/>
  <c r="J240" i="61"/>
  <c r="J231" i="61"/>
  <c r="J278" i="61"/>
  <c r="J232" i="61"/>
  <c r="J230" i="61"/>
  <c r="B4" i="61"/>
  <c r="J229" i="61"/>
  <c r="J228" i="61"/>
  <c r="J282" i="61"/>
  <c r="J281" i="61"/>
  <c r="J259" i="61"/>
  <c r="J227" i="61"/>
  <c r="J233" i="61"/>
  <c r="J257" i="61"/>
  <c r="J236" i="61"/>
  <c r="J234" i="61"/>
  <c r="J235" i="61"/>
  <c r="J237" i="61"/>
  <c r="J280" i="61"/>
  <c r="J239" i="61"/>
  <c r="J262" i="61"/>
  <c r="J226" i="61"/>
  <c r="J285" i="61"/>
  <c r="J90" i="61"/>
  <c r="A90" i="61" s="1"/>
  <c r="J238" i="61"/>
  <c r="J284" i="61"/>
  <c r="J279" i="61"/>
  <c r="J255" i="61"/>
  <c r="J276" i="61"/>
  <c r="J283" i="61"/>
  <c r="J225" i="61"/>
  <c r="B110" i="61"/>
  <c r="K110" i="61"/>
  <c r="A110" i="61" s="1"/>
  <c r="B134" i="61"/>
  <c r="A134" i="61"/>
  <c r="I135" i="61"/>
  <c r="A322" i="61"/>
  <c r="K322" i="61"/>
  <c r="J96" i="61"/>
  <c r="J95" i="61"/>
  <c r="J318" i="60"/>
  <c r="A318" i="60" s="1"/>
  <c r="J318" i="61"/>
  <c r="I77" i="60"/>
  <c r="B77" i="60" s="1"/>
  <c r="I77" i="61"/>
  <c r="I625" i="58"/>
  <c r="J625" i="58" s="1"/>
  <c r="A625" i="58" s="1"/>
  <c r="A51" i="61"/>
  <c r="K51" i="61"/>
  <c r="I625" i="61" s="1"/>
  <c r="K63" i="61"/>
  <c r="A63" i="61"/>
  <c r="A170" i="61"/>
  <c r="K170" i="61"/>
  <c r="J96" i="60"/>
  <c r="J95" i="60"/>
  <c r="B215" i="60"/>
  <c r="J326" i="60"/>
  <c r="B214" i="60"/>
  <c r="J325" i="60"/>
  <c r="K298" i="60"/>
  <c r="A298" i="60" s="1"/>
  <c r="J314" i="60"/>
  <c r="K299" i="60"/>
  <c r="A299" i="60" s="1"/>
  <c r="J316" i="60"/>
  <c r="J150" i="60"/>
  <c r="K297" i="60"/>
  <c r="A297" i="60" s="1"/>
  <c r="J313" i="60"/>
  <c r="J261" i="59"/>
  <c r="K261" i="59" s="1"/>
  <c r="J256" i="60"/>
  <c r="J232" i="60"/>
  <c r="J231" i="60"/>
  <c r="J228" i="60"/>
  <c r="J230" i="60"/>
  <c r="J278" i="60"/>
  <c r="J242" i="60"/>
  <c r="J240" i="60"/>
  <c r="J260" i="60"/>
  <c r="J241" i="60"/>
  <c r="J229" i="60"/>
  <c r="B4" i="60"/>
  <c r="J282" i="60"/>
  <c r="J281" i="60"/>
  <c r="J259" i="60"/>
  <c r="J227" i="60"/>
  <c r="J233" i="60"/>
  <c r="J235" i="60"/>
  <c r="J236" i="60"/>
  <c r="J234" i="60"/>
  <c r="J257" i="60"/>
  <c r="J237" i="60"/>
  <c r="J279" i="60"/>
  <c r="J239" i="60"/>
  <c r="J285" i="60"/>
  <c r="J280" i="60"/>
  <c r="J276" i="60"/>
  <c r="J262" i="60"/>
  <c r="J226" i="60"/>
  <c r="J284" i="60"/>
  <c r="J283" i="60"/>
  <c r="J255" i="60"/>
  <c r="J90" i="60"/>
  <c r="A90" i="60" s="1"/>
  <c r="J238" i="60"/>
  <c r="J261" i="60"/>
  <c r="J225" i="60"/>
  <c r="K110" i="60"/>
  <c r="A110" i="60" s="1"/>
  <c r="B110" i="60"/>
  <c r="L58" i="59"/>
  <c r="A88" i="60"/>
  <c r="B88" i="60"/>
  <c r="I135" i="58"/>
  <c r="A135" i="58" s="1"/>
  <c r="L89" i="48"/>
  <c r="K329" i="58"/>
  <c r="A322" i="59"/>
  <c r="K322" i="59"/>
  <c r="B215" i="59"/>
  <c r="J326" i="59"/>
  <c r="B88" i="59"/>
  <c r="A88" i="59"/>
  <c r="A134" i="59"/>
  <c r="I135" i="59"/>
  <c r="B134" i="59"/>
  <c r="A63" i="59"/>
  <c r="K63" i="59"/>
  <c r="I77" i="58"/>
  <c r="B77" i="58" s="1"/>
  <c r="I77" i="59"/>
  <c r="I609" i="58"/>
  <c r="J609" i="58" s="1"/>
  <c r="A609" i="58" s="1"/>
  <c r="I609" i="59"/>
  <c r="K298" i="59"/>
  <c r="A298" i="59" s="1"/>
  <c r="J314" i="59"/>
  <c r="I180" i="58"/>
  <c r="B180" i="58" s="1"/>
  <c r="I180" i="59"/>
  <c r="B180" i="59" s="1"/>
  <c r="A170" i="59"/>
  <c r="K170" i="59"/>
  <c r="A329" i="59"/>
  <c r="K329" i="59"/>
  <c r="I625" i="59"/>
  <c r="J95" i="59"/>
  <c r="J96" i="59"/>
  <c r="J318" i="58"/>
  <c r="A318" i="58" s="1"/>
  <c r="J318" i="59"/>
  <c r="B214" i="59"/>
  <c r="J325" i="59"/>
  <c r="K299" i="59"/>
  <c r="A299" i="59" s="1"/>
  <c r="J316" i="59"/>
  <c r="J150" i="59"/>
  <c r="K297" i="59"/>
  <c r="A297" i="59" s="1"/>
  <c r="J313" i="59"/>
  <c r="J256" i="59"/>
  <c r="J232" i="59"/>
  <c r="J230" i="59"/>
  <c r="J241" i="59"/>
  <c r="J228" i="59"/>
  <c r="J260" i="59"/>
  <c r="J242" i="59"/>
  <c r="J240" i="59"/>
  <c r="J231" i="59"/>
  <c r="J229" i="59"/>
  <c r="J278" i="59"/>
  <c r="B4" i="59"/>
  <c r="J281" i="59"/>
  <c r="J282" i="59"/>
  <c r="J259" i="59"/>
  <c r="J227" i="59"/>
  <c r="J233" i="59"/>
  <c r="J257" i="59"/>
  <c r="J234" i="59"/>
  <c r="J236" i="59"/>
  <c r="J235" i="59"/>
  <c r="J237" i="59"/>
  <c r="J226" i="59"/>
  <c r="J279" i="59"/>
  <c r="J276" i="59"/>
  <c r="J262" i="59"/>
  <c r="J238" i="59"/>
  <c r="J284" i="59"/>
  <c r="J283" i="59"/>
  <c r="J90" i="59"/>
  <c r="A90" i="59" s="1"/>
  <c r="J255" i="59"/>
  <c r="J239" i="59"/>
  <c r="J285" i="59"/>
  <c r="J280" i="59"/>
  <c r="J225" i="59"/>
  <c r="K110" i="59"/>
  <c r="A110" i="59" s="1"/>
  <c r="B110" i="59"/>
  <c r="K63" i="56"/>
  <c r="A61" i="59"/>
  <c r="K61" i="59"/>
  <c r="I628" i="59"/>
  <c r="L89" i="59"/>
  <c r="B134" i="54"/>
  <c r="J150" i="58"/>
  <c r="K297" i="58"/>
  <c r="A297" i="58" s="1"/>
  <c r="J313" i="58"/>
  <c r="J242" i="58"/>
  <c r="J241" i="58"/>
  <c r="J240" i="58"/>
  <c r="J232" i="58"/>
  <c r="J231" i="58"/>
  <c r="J229" i="58"/>
  <c r="J260" i="58"/>
  <c r="J278" i="58"/>
  <c r="J230" i="58"/>
  <c r="B4" i="58"/>
  <c r="J256" i="58"/>
  <c r="J228" i="58"/>
  <c r="J282" i="58"/>
  <c r="J281" i="58"/>
  <c r="J259" i="58"/>
  <c r="J227" i="58"/>
  <c r="J233" i="58"/>
  <c r="J237" i="58"/>
  <c r="J234" i="58"/>
  <c r="J257" i="58"/>
  <c r="J236" i="58"/>
  <c r="J235" i="58"/>
  <c r="J279" i="58"/>
  <c r="J280" i="58"/>
  <c r="J226" i="58"/>
  <c r="J284" i="58"/>
  <c r="J239" i="58"/>
  <c r="J238" i="58"/>
  <c r="J276" i="58"/>
  <c r="J283" i="58"/>
  <c r="J255" i="58"/>
  <c r="J90" i="58"/>
  <c r="A90" i="58" s="1"/>
  <c r="J262" i="58"/>
  <c r="J285" i="58"/>
  <c r="J261" i="58"/>
  <c r="J225" i="58"/>
  <c r="K110" i="58"/>
  <c r="A110" i="58" s="1"/>
  <c r="B110" i="58"/>
  <c r="B214" i="58"/>
  <c r="J325" i="58"/>
  <c r="K299" i="58"/>
  <c r="A299" i="58" s="1"/>
  <c r="J316" i="58"/>
  <c r="J96" i="58"/>
  <c r="J95" i="58"/>
  <c r="K329" i="54"/>
  <c r="B215" i="58"/>
  <c r="J326" i="58"/>
  <c r="B88" i="58"/>
  <c r="A88" i="58"/>
  <c r="K298" i="58"/>
  <c r="A298" i="58" s="1"/>
  <c r="J314" i="58"/>
  <c r="K63" i="54"/>
  <c r="I609" i="56"/>
  <c r="J609" i="56" s="1"/>
  <c r="A609" i="56" s="1"/>
  <c r="I609" i="57"/>
  <c r="B214" i="57"/>
  <c r="J325" i="57"/>
  <c r="K298" i="57"/>
  <c r="A298" i="57" s="1"/>
  <c r="J314" i="57"/>
  <c r="I180" i="56"/>
  <c r="B180" i="56" s="1"/>
  <c r="I180" i="57"/>
  <c r="B180" i="57" s="1"/>
  <c r="K299" i="57"/>
  <c r="A299" i="57" s="1"/>
  <c r="J316" i="57"/>
  <c r="J150" i="57"/>
  <c r="K297" i="57"/>
  <c r="A297" i="57" s="1"/>
  <c r="J313" i="57"/>
  <c r="J260" i="57"/>
  <c r="J256" i="57"/>
  <c r="J242" i="57"/>
  <c r="J232" i="57"/>
  <c r="J231" i="57"/>
  <c r="J229" i="57"/>
  <c r="J240" i="57"/>
  <c r="J230" i="57"/>
  <c r="J228" i="57"/>
  <c r="J241" i="57"/>
  <c r="B4" i="57"/>
  <c r="J278" i="57"/>
  <c r="J282" i="57"/>
  <c r="J281" i="57"/>
  <c r="J259" i="57"/>
  <c r="J227" i="57"/>
  <c r="J233" i="57"/>
  <c r="J236" i="57"/>
  <c r="J234" i="57"/>
  <c r="J235" i="57"/>
  <c r="J237" i="57"/>
  <c r="J257" i="57"/>
  <c r="J284" i="57"/>
  <c r="J239" i="57"/>
  <c r="J283" i="57"/>
  <c r="J279" i="57"/>
  <c r="J226" i="57"/>
  <c r="J262" i="57"/>
  <c r="J276" i="57"/>
  <c r="J238" i="57"/>
  <c r="J255" i="57"/>
  <c r="J90" i="57"/>
  <c r="A90" i="57" s="1"/>
  <c r="J285" i="57"/>
  <c r="J280" i="57"/>
  <c r="J225" i="57"/>
  <c r="K110" i="57"/>
  <c r="A110" i="57" s="1"/>
  <c r="B110" i="57"/>
  <c r="I135" i="56"/>
  <c r="A135" i="56" s="1"/>
  <c r="A322" i="56"/>
  <c r="K170" i="57"/>
  <c r="A170" i="57"/>
  <c r="A134" i="57"/>
  <c r="B134" i="57"/>
  <c r="I135" i="57"/>
  <c r="A322" i="57"/>
  <c r="K322" i="57"/>
  <c r="J318" i="56"/>
  <c r="A318" i="56" s="1"/>
  <c r="J318" i="57"/>
  <c r="A63" i="57"/>
  <c r="K63" i="57"/>
  <c r="K51" i="57"/>
  <c r="I625" i="57" s="1"/>
  <c r="A51" i="57"/>
  <c r="I628" i="57"/>
  <c r="L89" i="57"/>
  <c r="L58" i="57"/>
  <c r="B88" i="57"/>
  <c r="A88" i="57"/>
  <c r="K329" i="57"/>
  <c r="A329" i="57"/>
  <c r="J95" i="57"/>
  <c r="J96" i="57"/>
  <c r="I77" i="56"/>
  <c r="B77" i="56" s="1"/>
  <c r="I77" i="57"/>
  <c r="B215" i="57"/>
  <c r="J326" i="57"/>
  <c r="J261" i="57"/>
  <c r="A61" i="57"/>
  <c r="K61" i="57"/>
  <c r="A329" i="48"/>
  <c r="A134" i="54"/>
  <c r="A61" i="54"/>
  <c r="K299" i="56"/>
  <c r="A299" i="56" s="1"/>
  <c r="J316" i="56"/>
  <c r="J150" i="56"/>
  <c r="K297" i="56"/>
  <c r="A297" i="56" s="1"/>
  <c r="J313" i="56"/>
  <c r="J256" i="56"/>
  <c r="J240" i="56"/>
  <c r="J232" i="56"/>
  <c r="J231" i="56"/>
  <c r="J260" i="56"/>
  <c r="J242" i="56"/>
  <c r="J228" i="56"/>
  <c r="J278" i="56"/>
  <c r="J230" i="56"/>
  <c r="B4" i="56"/>
  <c r="J241" i="56"/>
  <c r="J229" i="56"/>
  <c r="J282" i="56"/>
  <c r="J281" i="56"/>
  <c r="J259" i="56"/>
  <c r="J227" i="56"/>
  <c r="J233" i="56"/>
  <c r="J235" i="56"/>
  <c r="J257" i="56"/>
  <c r="J234" i="56"/>
  <c r="J236" i="56"/>
  <c r="J237" i="56"/>
  <c r="J279" i="56"/>
  <c r="J226" i="56"/>
  <c r="J283" i="56"/>
  <c r="J262" i="56"/>
  <c r="J238" i="56"/>
  <c r="J284" i="56"/>
  <c r="J239" i="56"/>
  <c r="J285" i="56"/>
  <c r="J276" i="56"/>
  <c r="J280" i="56"/>
  <c r="J255" i="56"/>
  <c r="J90" i="56"/>
  <c r="A90" i="56" s="1"/>
  <c r="J261" i="56"/>
  <c r="J225" i="56"/>
  <c r="B110" i="56"/>
  <c r="K110" i="56"/>
  <c r="A110" i="56" s="1"/>
  <c r="J95" i="56"/>
  <c r="J96" i="56"/>
  <c r="I78" i="56"/>
  <c r="B215" i="56"/>
  <c r="J326" i="56"/>
  <c r="I625" i="56"/>
  <c r="B214" i="56"/>
  <c r="J325" i="56"/>
  <c r="K298" i="56"/>
  <c r="A298" i="56" s="1"/>
  <c r="J314" i="56"/>
  <c r="B88" i="56"/>
  <c r="A88" i="56"/>
  <c r="J628" i="56"/>
  <c r="A628" i="56" s="1"/>
  <c r="K299" i="55"/>
  <c r="A299" i="55" s="1"/>
  <c r="J316" i="55"/>
  <c r="J150" i="55"/>
  <c r="K297" i="55"/>
  <c r="A297" i="55" s="1"/>
  <c r="J313" i="55"/>
  <c r="J229" i="55"/>
  <c r="J256" i="55"/>
  <c r="J240" i="55"/>
  <c r="J232" i="55"/>
  <c r="J231" i="55"/>
  <c r="J260" i="55"/>
  <c r="J242" i="55"/>
  <c r="J228" i="55"/>
  <c r="J278" i="55"/>
  <c r="B4" i="55"/>
  <c r="J241" i="55"/>
  <c r="J230" i="55"/>
  <c r="J281" i="55"/>
  <c r="J282" i="55"/>
  <c r="J259" i="55"/>
  <c r="J227" i="55"/>
  <c r="J233" i="55"/>
  <c r="J257" i="55"/>
  <c r="J236" i="55"/>
  <c r="J237" i="55"/>
  <c r="J234" i="55"/>
  <c r="J235" i="55"/>
  <c r="J284" i="55"/>
  <c r="J276" i="55"/>
  <c r="J280" i="55"/>
  <c r="J285" i="55"/>
  <c r="J255" i="55"/>
  <c r="J262" i="55"/>
  <c r="J226" i="55"/>
  <c r="J90" i="55"/>
  <c r="A90" i="55" s="1"/>
  <c r="J238" i="55"/>
  <c r="J283" i="55"/>
  <c r="J279" i="55"/>
  <c r="J239" i="55"/>
  <c r="J225" i="55"/>
  <c r="B110" i="55"/>
  <c r="K110" i="55"/>
  <c r="A110" i="55" s="1"/>
  <c r="A63" i="55"/>
  <c r="K63" i="55"/>
  <c r="A322" i="55"/>
  <c r="K322" i="55"/>
  <c r="J95" i="55"/>
  <c r="J96" i="55"/>
  <c r="J318" i="54"/>
  <c r="K318" i="54" s="1"/>
  <c r="J318" i="55"/>
  <c r="I77" i="54"/>
  <c r="I78" i="54" s="1"/>
  <c r="I77" i="55"/>
  <c r="J261" i="55"/>
  <c r="A329" i="55"/>
  <c r="K329" i="55"/>
  <c r="I609" i="54"/>
  <c r="J609" i="54" s="1"/>
  <c r="A609" i="54" s="1"/>
  <c r="I609" i="55"/>
  <c r="B215" i="55"/>
  <c r="J326" i="55"/>
  <c r="K170" i="55"/>
  <c r="A170" i="55"/>
  <c r="A51" i="55"/>
  <c r="K51" i="55"/>
  <c r="L58" i="55" s="1"/>
  <c r="B134" i="55"/>
  <c r="A134" i="55"/>
  <c r="I135" i="55"/>
  <c r="A61" i="55"/>
  <c r="K61" i="55"/>
  <c r="B214" i="55"/>
  <c r="J325" i="55"/>
  <c r="K298" i="55"/>
  <c r="A298" i="55" s="1"/>
  <c r="J314" i="55"/>
  <c r="I180" i="54"/>
  <c r="B180" i="54" s="1"/>
  <c r="I180" i="55"/>
  <c r="B180" i="55" s="1"/>
  <c r="I628" i="55"/>
  <c r="L89" i="55"/>
  <c r="B88" i="55"/>
  <c r="A88" i="55"/>
  <c r="K63" i="46"/>
  <c r="K299" i="54"/>
  <c r="A299" i="54" s="1"/>
  <c r="J316" i="54"/>
  <c r="J150" i="54"/>
  <c r="K297" i="54"/>
  <c r="A297" i="54" s="1"/>
  <c r="J313" i="54"/>
  <c r="J278" i="54"/>
  <c r="J256" i="54"/>
  <c r="J242" i="54"/>
  <c r="J241" i="54"/>
  <c r="J240" i="54"/>
  <c r="J260" i="54"/>
  <c r="J229" i="54"/>
  <c r="J231" i="54"/>
  <c r="J232" i="54"/>
  <c r="J228" i="54"/>
  <c r="J230" i="54"/>
  <c r="B4" i="54"/>
  <c r="J282" i="54"/>
  <c r="J281" i="54"/>
  <c r="J259" i="54"/>
  <c r="J227" i="54"/>
  <c r="J233" i="54"/>
  <c r="J237" i="54"/>
  <c r="J234" i="54"/>
  <c r="J257" i="54"/>
  <c r="J236" i="54"/>
  <c r="J235" i="54"/>
  <c r="J283" i="54"/>
  <c r="J284" i="54"/>
  <c r="J255" i="54"/>
  <c r="J280" i="54"/>
  <c r="J279" i="54"/>
  <c r="J239" i="54"/>
  <c r="J285" i="54"/>
  <c r="J276" i="54"/>
  <c r="J262" i="54"/>
  <c r="J226" i="54"/>
  <c r="J90" i="54"/>
  <c r="A90" i="54" s="1"/>
  <c r="J238" i="54"/>
  <c r="J261" i="54"/>
  <c r="J225" i="54"/>
  <c r="K110" i="54"/>
  <c r="A110" i="54" s="1"/>
  <c r="B110" i="54"/>
  <c r="J95" i="54"/>
  <c r="J96" i="54"/>
  <c r="A318" i="54"/>
  <c r="B88" i="54"/>
  <c r="A88" i="54"/>
  <c r="B135" i="54"/>
  <c r="A135" i="54"/>
  <c r="J628" i="54"/>
  <c r="A628" i="54" s="1"/>
  <c r="B215" i="54"/>
  <c r="J326" i="54"/>
  <c r="B214" i="54"/>
  <c r="J325" i="54"/>
  <c r="K298" i="54"/>
  <c r="A298" i="54" s="1"/>
  <c r="J314" i="54"/>
  <c r="L58" i="54"/>
  <c r="I625" i="54"/>
  <c r="A61" i="46"/>
  <c r="B134" i="48"/>
  <c r="K329" i="46"/>
  <c r="L89" i="46"/>
  <c r="A134" i="48"/>
  <c r="A63" i="44"/>
  <c r="K61" i="48"/>
  <c r="L89" i="42"/>
  <c r="L89" i="44"/>
  <c r="A63" i="48"/>
  <c r="L58" i="49"/>
  <c r="J625" i="49"/>
  <c r="A625" i="49" s="1"/>
  <c r="J96" i="49"/>
  <c r="J95" i="49"/>
  <c r="J318" i="48"/>
  <c r="A318" i="48" s="1"/>
  <c r="J318" i="49"/>
  <c r="I77" i="48"/>
  <c r="A77" i="48" s="1"/>
  <c r="I77" i="49"/>
  <c r="A322" i="49"/>
  <c r="K322" i="49"/>
  <c r="I609" i="48"/>
  <c r="I609" i="49"/>
  <c r="B215" i="49"/>
  <c r="J326" i="49"/>
  <c r="I628" i="49"/>
  <c r="L89" i="49"/>
  <c r="A61" i="49"/>
  <c r="K61" i="49"/>
  <c r="B214" i="49"/>
  <c r="J325" i="49"/>
  <c r="I180" i="48"/>
  <c r="B180" i="48" s="1"/>
  <c r="I180" i="49"/>
  <c r="B180" i="49" s="1"/>
  <c r="A170" i="49"/>
  <c r="K170" i="49"/>
  <c r="A329" i="49"/>
  <c r="K329" i="49"/>
  <c r="K298" i="49"/>
  <c r="A298" i="49" s="1"/>
  <c r="J314" i="49"/>
  <c r="K299" i="49"/>
  <c r="A299" i="49" s="1"/>
  <c r="J316" i="49"/>
  <c r="J150" i="49"/>
  <c r="K297" i="49"/>
  <c r="A297" i="49" s="1"/>
  <c r="J313" i="49"/>
  <c r="J260" i="49"/>
  <c r="J256" i="49"/>
  <c r="J240" i="49"/>
  <c r="J229" i="49"/>
  <c r="J230" i="49"/>
  <c r="B4" i="49"/>
  <c r="J242" i="49"/>
  <c r="J228" i="49"/>
  <c r="J278" i="49"/>
  <c r="J231" i="49"/>
  <c r="J241" i="49"/>
  <c r="J232" i="49"/>
  <c r="J281" i="49"/>
  <c r="J282" i="49"/>
  <c r="J259" i="49"/>
  <c r="J227" i="49"/>
  <c r="J233" i="49"/>
  <c r="J257" i="49"/>
  <c r="J236" i="49"/>
  <c r="J234" i="49"/>
  <c r="J235" i="49"/>
  <c r="J237" i="49"/>
  <c r="J279" i="49"/>
  <c r="J239" i="49"/>
  <c r="J285" i="49"/>
  <c r="J276" i="49"/>
  <c r="J255" i="49"/>
  <c r="J262" i="49"/>
  <c r="J280" i="49"/>
  <c r="J226" i="49"/>
  <c r="J284" i="49"/>
  <c r="J283" i="49"/>
  <c r="J90" i="49"/>
  <c r="A90" i="49" s="1"/>
  <c r="J238" i="49"/>
  <c r="J225" i="49"/>
  <c r="K110" i="49"/>
  <c r="A110" i="49" s="1"/>
  <c r="B110" i="49"/>
  <c r="J261" i="49"/>
  <c r="A63" i="49"/>
  <c r="K63" i="49"/>
  <c r="B88" i="49"/>
  <c r="A88" i="49"/>
  <c r="I135" i="49"/>
  <c r="A134" i="49"/>
  <c r="B134" i="49"/>
  <c r="J609" i="48"/>
  <c r="A609" i="48" s="1"/>
  <c r="B215" i="48"/>
  <c r="J326" i="48"/>
  <c r="A322" i="48"/>
  <c r="K322" i="48"/>
  <c r="J628" i="48"/>
  <c r="A628" i="48" s="1"/>
  <c r="B214" i="48"/>
  <c r="J325" i="48"/>
  <c r="K298" i="48"/>
  <c r="A298" i="48" s="1"/>
  <c r="J314" i="48"/>
  <c r="K299" i="48"/>
  <c r="A299" i="48" s="1"/>
  <c r="J316" i="48"/>
  <c r="J150" i="48"/>
  <c r="K297" i="48"/>
  <c r="A297" i="48" s="1"/>
  <c r="J313" i="48"/>
  <c r="J241" i="48"/>
  <c r="J232" i="48"/>
  <c r="J231" i="48"/>
  <c r="J278" i="48"/>
  <c r="B4" i="48"/>
  <c r="J230" i="48"/>
  <c r="J260" i="48"/>
  <c r="J240" i="48"/>
  <c r="J228" i="48"/>
  <c r="J242" i="48"/>
  <c r="J256" i="48"/>
  <c r="J229" i="48"/>
  <c r="J282" i="48"/>
  <c r="J281" i="48"/>
  <c r="J259" i="48"/>
  <c r="J227" i="48"/>
  <c r="J233" i="48"/>
  <c r="J237" i="48"/>
  <c r="J235" i="48"/>
  <c r="J236" i="48"/>
  <c r="J234" i="48"/>
  <c r="J257" i="48"/>
  <c r="J238" i="48"/>
  <c r="J279" i="48"/>
  <c r="J239" i="48"/>
  <c r="J226" i="48"/>
  <c r="J285" i="48"/>
  <c r="J280" i="48"/>
  <c r="J255" i="48"/>
  <c r="J90" i="48"/>
  <c r="A90" i="48" s="1"/>
  <c r="J284" i="48"/>
  <c r="J262" i="48"/>
  <c r="J276" i="48"/>
  <c r="J283" i="48"/>
  <c r="J261" i="48"/>
  <c r="J225" i="48"/>
  <c r="B110" i="48"/>
  <c r="K110" i="48"/>
  <c r="A110" i="48" s="1"/>
  <c r="A88" i="48"/>
  <c r="B88" i="48"/>
  <c r="A135" i="48"/>
  <c r="B135" i="48"/>
  <c r="I625" i="48"/>
  <c r="L58" i="48"/>
  <c r="J95" i="48"/>
  <c r="J96" i="48"/>
  <c r="I135" i="46"/>
  <c r="B135" i="46" s="1"/>
  <c r="B134" i="46"/>
  <c r="K298" i="47"/>
  <c r="A298" i="47" s="1"/>
  <c r="J314" i="47"/>
  <c r="I180" i="46"/>
  <c r="B180" i="46" s="1"/>
  <c r="I180" i="47"/>
  <c r="B180" i="47" s="1"/>
  <c r="A170" i="47"/>
  <c r="K170" i="47"/>
  <c r="B134" i="47"/>
  <c r="I135" i="47"/>
  <c r="A134" i="47"/>
  <c r="K299" i="47"/>
  <c r="A299" i="47" s="1"/>
  <c r="J316" i="47"/>
  <c r="J150" i="47"/>
  <c r="K297" i="47"/>
  <c r="A297" i="47" s="1"/>
  <c r="J313" i="47"/>
  <c r="J240" i="47"/>
  <c r="J232" i="47"/>
  <c r="J231" i="47"/>
  <c r="J229" i="47"/>
  <c r="J260" i="47"/>
  <c r="J242" i="47"/>
  <c r="J230" i="47"/>
  <c r="J228" i="47"/>
  <c r="J278" i="47"/>
  <c r="J256" i="47"/>
  <c r="J241" i="47"/>
  <c r="B4" i="47"/>
  <c r="J282" i="47"/>
  <c r="J281" i="47"/>
  <c r="J259" i="47"/>
  <c r="J227" i="47"/>
  <c r="J233" i="47"/>
  <c r="J235" i="47"/>
  <c r="J237" i="47"/>
  <c r="J257" i="47"/>
  <c r="J236" i="47"/>
  <c r="J234" i="47"/>
  <c r="J238" i="47"/>
  <c r="J284" i="47"/>
  <c r="J279" i="47"/>
  <c r="J255" i="47"/>
  <c r="J280" i="47"/>
  <c r="J285" i="47"/>
  <c r="J239" i="47"/>
  <c r="J90" i="47"/>
  <c r="A90" i="47" s="1"/>
  <c r="J226" i="47"/>
  <c r="J283" i="47"/>
  <c r="J276" i="47"/>
  <c r="J262" i="47"/>
  <c r="J225" i="47"/>
  <c r="B110" i="47"/>
  <c r="K110" i="47"/>
  <c r="A110" i="47" s="1"/>
  <c r="I628" i="47"/>
  <c r="L89" i="47"/>
  <c r="A322" i="47"/>
  <c r="K322" i="47"/>
  <c r="A63" i="47"/>
  <c r="K63" i="47"/>
  <c r="B214" i="47"/>
  <c r="J325" i="47"/>
  <c r="J96" i="47"/>
  <c r="J95" i="47"/>
  <c r="J318" i="46"/>
  <c r="A318" i="46" s="1"/>
  <c r="J318" i="47"/>
  <c r="I77" i="46"/>
  <c r="I78" i="46" s="1"/>
  <c r="I77" i="47"/>
  <c r="J261" i="47"/>
  <c r="A88" i="47"/>
  <c r="B88" i="47"/>
  <c r="A61" i="47"/>
  <c r="K61" i="47"/>
  <c r="A329" i="47"/>
  <c r="K329" i="47"/>
  <c r="I609" i="46"/>
  <c r="J609" i="46" s="1"/>
  <c r="A609" i="46" s="1"/>
  <c r="I609" i="47"/>
  <c r="B215" i="47"/>
  <c r="J326" i="47"/>
  <c r="I625" i="47"/>
  <c r="K299" i="46"/>
  <c r="A299" i="46" s="1"/>
  <c r="J316" i="46"/>
  <c r="J150" i="46"/>
  <c r="K297" i="46"/>
  <c r="A297" i="46" s="1"/>
  <c r="J313" i="46"/>
  <c r="J278" i="46"/>
  <c r="J240" i="46"/>
  <c r="J230" i="46"/>
  <c r="J228" i="46"/>
  <c r="J260" i="46"/>
  <c r="J256" i="46"/>
  <c r="J242" i="46"/>
  <c r="J229" i="46"/>
  <c r="J241" i="46"/>
  <c r="J232" i="46"/>
  <c r="J231" i="46"/>
  <c r="B4" i="46"/>
  <c r="J282" i="46"/>
  <c r="J281" i="46"/>
  <c r="J259" i="46"/>
  <c r="J227" i="46"/>
  <c r="J233" i="46"/>
  <c r="J237" i="46"/>
  <c r="J257" i="46"/>
  <c r="J234" i="46"/>
  <c r="J236" i="46"/>
  <c r="J235" i="46"/>
  <c r="J238" i="46"/>
  <c r="J239" i="46"/>
  <c r="J283" i="46"/>
  <c r="J255" i="46"/>
  <c r="J90" i="46"/>
  <c r="A90" i="46" s="1"/>
  <c r="J284" i="46"/>
  <c r="J262" i="46"/>
  <c r="J285" i="46"/>
  <c r="J226" i="46"/>
  <c r="J280" i="46"/>
  <c r="J276" i="46"/>
  <c r="J279" i="46"/>
  <c r="J225" i="46"/>
  <c r="J261" i="46"/>
  <c r="K110" i="46"/>
  <c r="A110" i="46" s="1"/>
  <c r="B110" i="46"/>
  <c r="A51" i="46"/>
  <c r="K51" i="46"/>
  <c r="L58" i="46" s="1"/>
  <c r="K298" i="46"/>
  <c r="A298" i="46" s="1"/>
  <c r="J314" i="46"/>
  <c r="A88" i="46"/>
  <c r="B88" i="46"/>
  <c r="J95" i="46"/>
  <c r="J96" i="46"/>
  <c r="B134" i="44"/>
  <c r="B214" i="46"/>
  <c r="J325" i="46"/>
  <c r="B215" i="46"/>
  <c r="J326" i="46"/>
  <c r="I135" i="44"/>
  <c r="A135" i="44" s="1"/>
  <c r="K322" i="46"/>
  <c r="A322" i="46"/>
  <c r="J628" i="46"/>
  <c r="A628" i="46" s="1"/>
  <c r="K61" i="44"/>
  <c r="I609" i="44"/>
  <c r="J609" i="44" s="1"/>
  <c r="A609" i="44" s="1"/>
  <c r="I609" i="45"/>
  <c r="A51" i="45"/>
  <c r="K51" i="45"/>
  <c r="L58" i="45" s="1"/>
  <c r="B215" i="45"/>
  <c r="J326" i="45"/>
  <c r="A63" i="45"/>
  <c r="K63" i="45"/>
  <c r="B214" i="45"/>
  <c r="J325" i="45"/>
  <c r="K298" i="45"/>
  <c r="A298" i="45" s="1"/>
  <c r="J314" i="45"/>
  <c r="I180" i="44"/>
  <c r="B180" i="44" s="1"/>
  <c r="I180" i="45"/>
  <c r="B180" i="45" s="1"/>
  <c r="K329" i="44"/>
  <c r="A170" i="45"/>
  <c r="K170" i="45"/>
  <c r="A322" i="45"/>
  <c r="K322" i="45"/>
  <c r="K299" i="45"/>
  <c r="A299" i="45" s="1"/>
  <c r="J316" i="45"/>
  <c r="K297" i="45"/>
  <c r="A297" i="45" s="1"/>
  <c r="J150" i="45"/>
  <c r="J313" i="45"/>
  <c r="J232" i="45"/>
  <c r="J230" i="45"/>
  <c r="J260" i="45"/>
  <c r="J240" i="45"/>
  <c r="J231" i="45"/>
  <c r="J229" i="45"/>
  <c r="J278" i="45"/>
  <c r="J242" i="45"/>
  <c r="J256" i="45"/>
  <c r="J241" i="45"/>
  <c r="J228" i="45"/>
  <c r="B4" i="45"/>
  <c r="J282" i="45"/>
  <c r="J281" i="45"/>
  <c r="J259" i="45"/>
  <c r="J227" i="45"/>
  <c r="J233" i="45"/>
  <c r="J234" i="45"/>
  <c r="J235" i="45"/>
  <c r="J257" i="45"/>
  <c r="J236" i="45"/>
  <c r="J239" i="45"/>
  <c r="J237" i="45"/>
  <c r="J285" i="45"/>
  <c r="J226" i="45"/>
  <c r="J279" i="45"/>
  <c r="J238" i="45"/>
  <c r="J280" i="45"/>
  <c r="J262" i="45"/>
  <c r="J276" i="45"/>
  <c r="J90" i="45"/>
  <c r="A90" i="45" s="1"/>
  <c r="J284" i="45"/>
  <c r="J283" i="45"/>
  <c r="J255" i="45"/>
  <c r="J225" i="45"/>
  <c r="K110" i="45"/>
  <c r="A110" i="45" s="1"/>
  <c r="B110" i="45"/>
  <c r="A329" i="42"/>
  <c r="A134" i="45"/>
  <c r="B134" i="45"/>
  <c r="I135" i="45"/>
  <c r="J261" i="45"/>
  <c r="J95" i="45"/>
  <c r="J96" i="45"/>
  <c r="J318" i="44"/>
  <c r="K318" i="44" s="1"/>
  <c r="J318" i="45"/>
  <c r="I77" i="44"/>
  <c r="A77" i="44" s="1"/>
  <c r="I77" i="45"/>
  <c r="A134" i="42"/>
  <c r="L89" i="45"/>
  <c r="I628" i="45"/>
  <c r="A61" i="45"/>
  <c r="K61" i="45"/>
  <c r="A329" i="45"/>
  <c r="K329" i="45"/>
  <c r="A88" i="45"/>
  <c r="B88" i="45"/>
  <c r="K299" i="44"/>
  <c r="A299" i="44" s="1"/>
  <c r="J316" i="44"/>
  <c r="J150" i="44"/>
  <c r="K297" i="44"/>
  <c r="A297" i="44" s="1"/>
  <c r="J313" i="44"/>
  <c r="J261" i="43"/>
  <c r="K261" i="43" s="1"/>
  <c r="J260" i="44"/>
  <c r="J256" i="44"/>
  <c r="J241" i="44"/>
  <c r="J228" i="44"/>
  <c r="J232" i="44"/>
  <c r="J231" i="44"/>
  <c r="J229" i="44"/>
  <c r="J278" i="44"/>
  <c r="J242" i="44"/>
  <c r="J240" i="44"/>
  <c r="J230" i="44"/>
  <c r="B4" i="44"/>
  <c r="J282" i="44"/>
  <c r="J281" i="44"/>
  <c r="J259" i="44"/>
  <c r="J227" i="44"/>
  <c r="J233" i="44"/>
  <c r="J236" i="44"/>
  <c r="J237" i="44"/>
  <c r="J234" i="44"/>
  <c r="J235" i="44"/>
  <c r="J257" i="44"/>
  <c r="J276" i="44"/>
  <c r="J90" i="44"/>
  <c r="A90" i="44" s="1"/>
  <c r="J239" i="44"/>
  <c r="J226" i="44"/>
  <c r="J284" i="44"/>
  <c r="J238" i="44"/>
  <c r="J285" i="44"/>
  <c r="J279" i="44"/>
  <c r="J280" i="44"/>
  <c r="J255" i="44"/>
  <c r="J262" i="44"/>
  <c r="J283" i="44"/>
  <c r="J261" i="44"/>
  <c r="J225" i="44"/>
  <c r="B110" i="44"/>
  <c r="K110" i="44"/>
  <c r="A110" i="44" s="1"/>
  <c r="A88" i="44"/>
  <c r="B88" i="44"/>
  <c r="J96" i="44"/>
  <c r="J95" i="44"/>
  <c r="L58" i="44"/>
  <c r="I625" i="44"/>
  <c r="J628" i="44"/>
  <c r="A628" i="44" s="1"/>
  <c r="B215" i="44"/>
  <c r="J326" i="44"/>
  <c r="B214" i="44"/>
  <c r="J325" i="44"/>
  <c r="K298" i="44"/>
  <c r="A298" i="44" s="1"/>
  <c r="J314" i="44"/>
  <c r="A322" i="44"/>
  <c r="K322" i="44"/>
  <c r="I135" i="42"/>
  <c r="A135" i="42" s="1"/>
  <c r="A63" i="42"/>
  <c r="J150" i="43"/>
  <c r="K297" i="43"/>
  <c r="A297" i="43" s="1"/>
  <c r="J313" i="43"/>
  <c r="B110" i="43"/>
  <c r="K110" i="43"/>
  <c r="A110" i="43" s="1"/>
  <c r="J95" i="43"/>
  <c r="J96" i="43"/>
  <c r="J318" i="42"/>
  <c r="A318" i="42" s="1"/>
  <c r="J318" i="43"/>
  <c r="I77" i="42"/>
  <c r="B77" i="42" s="1"/>
  <c r="I77" i="43"/>
  <c r="I609" i="42"/>
  <c r="J609" i="42" s="1"/>
  <c r="A609" i="42" s="1"/>
  <c r="I609" i="43"/>
  <c r="B215" i="43"/>
  <c r="J326" i="43"/>
  <c r="B214" i="43"/>
  <c r="J325" i="43"/>
  <c r="K298" i="43"/>
  <c r="A298" i="43" s="1"/>
  <c r="J314" i="43"/>
  <c r="I180" i="42"/>
  <c r="B180" i="42" s="1"/>
  <c r="I180" i="43"/>
  <c r="B180" i="43" s="1"/>
  <c r="A63" i="43"/>
  <c r="K63" i="43"/>
  <c r="J278" i="43"/>
  <c r="J260" i="43"/>
  <c r="J232" i="43"/>
  <c r="J231" i="43"/>
  <c r="J229" i="43"/>
  <c r="J241" i="43"/>
  <c r="B4" i="43"/>
  <c r="J256" i="43"/>
  <c r="J242" i="43"/>
  <c r="J240" i="43"/>
  <c r="J230" i="43"/>
  <c r="J228" i="43"/>
  <c r="J282" i="43"/>
  <c r="J281" i="43"/>
  <c r="J259" i="43"/>
  <c r="J227" i="43"/>
  <c r="J233" i="43"/>
  <c r="J236" i="43"/>
  <c r="J235" i="43"/>
  <c r="J237" i="43"/>
  <c r="J234" i="43"/>
  <c r="J257" i="43"/>
  <c r="J239" i="43"/>
  <c r="J280" i="43"/>
  <c r="J276" i="43"/>
  <c r="J284" i="43"/>
  <c r="J238" i="43"/>
  <c r="J285" i="43"/>
  <c r="J90" i="43"/>
  <c r="A90" i="43" s="1"/>
  <c r="J226" i="43"/>
  <c r="J279" i="43"/>
  <c r="J283" i="43"/>
  <c r="J255" i="43"/>
  <c r="J262" i="43"/>
  <c r="J225" i="43"/>
  <c r="I628" i="43"/>
  <c r="L89" i="43"/>
  <c r="A61" i="43"/>
  <c r="K61" i="43"/>
  <c r="A170" i="43"/>
  <c r="K170" i="43"/>
  <c r="A329" i="43"/>
  <c r="K329" i="43"/>
  <c r="A51" i="43"/>
  <c r="K51" i="43"/>
  <c r="I625" i="43" s="1"/>
  <c r="A322" i="43"/>
  <c r="K322" i="43"/>
  <c r="K299" i="43"/>
  <c r="A299" i="43" s="1"/>
  <c r="J316" i="43"/>
  <c r="I135" i="43"/>
  <c r="B134" i="43"/>
  <c r="A134" i="43"/>
  <c r="B88" i="43"/>
  <c r="A88" i="43"/>
  <c r="B215" i="42"/>
  <c r="J326" i="42"/>
  <c r="A51" i="42"/>
  <c r="K51" i="42"/>
  <c r="I625" i="42" s="1"/>
  <c r="J96" i="42"/>
  <c r="J95" i="42"/>
  <c r="J628" i="42"/>
  <c r="A628" i="42" s="1"/>
  <c r="K298" i="42"/>
  <c r="A298" i="42" s="1"/>
  <c r="J314" i="42"/>
  <c r="A322" i="42"/>
  <c r="K322" i="42"/>
  <c r="B88" i="42"/>
  <c r="A88" i="42"/>
  <c r="B214" i="42"/>
  <c r="J325" i="42"/>
  <c r="K299" i="42"/>
  <c r="A299" i="42" s="1"/>
  <c r="J316" i="42"/>
  <c r="J150" i="42"/>
  <c r="K297" i="42"/>
  <c r="A297" i="42" s="1"/>
  <c r="J313" i="42"/>
  <c r="J242" i="42"/>
  <c r="J240" i="42"/>
  <c r="J260" i="42"/>
  <c r="J241" i="42"/>
  <c r="J230" i="42"/>
  <c r="J232" i="42"/>
  <c r="J231" i="42"/>
  <c r="J228" i="42"/>
  <c r="J256" i="42"/>
  <c r="J229" i="42"/>
  <c r="J278" i="42"/>
  <c r="B4" i="42"/>
  <c r="J281" i="42"/>
  <c r="J282" i="42"/>
  <c r="J259" i="42"/>
  <c r="J227" i="42"/>
  <c r="J233" i="42"/>
  <c r="J257" i="42"/>
  <c r="J236" i="42"/>
  <c r="J237" i="42"/>
  <c r="J234" i="42"/>
  <c r="J235" i="42"/>
  <c r="J283" i="42"/>
  <c r="J279" i="42"/>
  <c r="J238" i="42"/>
  <c r="J262" i="42"/>
  <c r="J284" i="42"/>
  <c r="J226" i="42"/>
  <c r="J90" i="42"/>
  <c r="A90" i="42" s="1"/>
  <c r="J276" i="42"/>
  <c r="J280" i="42"/>
  <c r="J255" i="42"/>
  <c r="J285" i="42"/>
  <c r="J239" i="42"/>
  <c r="J261" i="42"/>
  <c r="J225" i="42"/>
  <c r="B110" i="42"/>
  <c r="K110" i="42"/>
  <c r="A110" i="42" s="1"/>
  <c r="B77" i="66" l="1"/>
  <c r="B77" i="64"/>
  <c r="K625" i="69"/>
  <c r="A77" i="64"/>
  <c r="K628" i="68"/>
  <c r="A261" i="67"/>
  <c r="J312" i="68"/>
  <c r="A312" i="68" s="1"/>
  <c r="J312" i="69"/>
  <c r="B77" i="69"/>
  <c r="I78" i="69"/>
  <c r="A77" i="69"/>
  <c r="K238" i="69"/>
  <c r="A238" i="69"/>
  <c r="A237" i="69"/>
  <c r="K237" i="69"/>
  <c r="A228" i="69"/>
  <c r="K228" i="69"/>
  <c r="K231" i="69"/>
  <c r="A231" i="69"/>
  <c r="I610" i="68"/>
  <c r="J610" i="68" s="1"/>
  <c r="A610" i="68" s="1"/>
  <c r="I610" i="69"/>
  <c r="J258" i="68"/>
  <c r="J258" i="69"/>
  <c r="I589" i="68"/>
  <c r="I589" i="69"/>
  <c r="I606" i="68"/>
  <c r="I606" i="69"/>
  <c r="I617" i="68"/>
  <c r="I617" i="69"/>
  <c r="K112" i="68"/>
  <c r="A112" i="68" s="1"/>
  <c r="K112" i="69"/>
  <c r="A112" i="69" s="1"/>
  <c r="K111" i="69"/>
  <c r="G5" i="69"/>
  <c r="I598" i="68"/>
  <c r="I598" i="69"/>
  <c r="K113" i="69"/>
  <c r="B113" i="69" s="1"/>
  <c r="G7" i="69"/>
  <c r="J277" i="69"/>
  <c r="K276" i="69"/>
  <c r="A276" i="69"/>
  <c r="A262" i="69"/>
  <c r="K262" i="69"/>
  <c r="A283" i="69"/>
  <c r="K283" i="69"/>
  <c r="A235" i="69"/>
  <c r="K235" i="69"/>
  <c r="K227" i="69"/>
  <c r="A227" i="69"/>
  <c r="K278" i="69"/>
  <c r="A278" i="69"/>
  <c r="A256" i="69"/>
  <c r="K256" i="69"/>
  <c r="K229" i="69"/>
  <c r="A229" i="69"/>
  <c r="A313" i="69"/>
  <c r="K313" i="69"/>
  <c r="A316" i="69"/>
  <c r="K316" i="69"/>
  <c r="A326" i="69"/>
  <c r="K326" i="69"/>
  <c r="J167" i="69"/>
  <c r="I590" i="68"/>
  <c r="J590" i="68" s="1"/>
  <c r="A590" i="68" s="1"/>
  <c r="I590" i="69"/>
  <c r="A96" i="69"/>
  <c r="K96" i="69"/>
  <c r="K225" i="69"/>
  <c r="A225" i="69"/>
  <c r="J208" i="69"/>
  <c r="J628" i="69"/>
  <c r="A628" i="69" s="1"/>
  <c r="J164" i="68"/>
  <c r="K164" i="68" s="1"/>
  <c r="J164" i="69"/>
  <c r="I75" i="69"/>
  <c r="G9" i="69"/>
  <c r="K261" i="65"/>
  <c r="K326" i="68"/>
  <c r="J335" i="68"/>
  <c r="A335" i="68" s="1"/>
  <c r="A95" i="69"/>
  <c r="J93" i="69"/>
  <c r="M673" i="69"/>
  <c r="M672" i="69"/>
  <c r="M675" i="69"/>
  <c r="M676" i="69"/>
  <c r="K95" i="69"/>
  <c r="M677" i="69"/>
  <c r="M674" i="69"/>
  <c r="B135" i="69"/>
  <c r="A135" i="69"/>
  <c r="A284" i="69"/>
  <c r="K284" i="69"/>
  <c r="A226" i="69"/>
  <c r="K226" i="69"/>
  <c r="A255" i="69"/>
  <c r="J245" i="69"/>
  <c r="K255" i="69"/>
  <c r="A236" i="69"/>
  <c r="K236" i="69"/>
  <c r="A234" i="69"/>
  <c r="K234" i="69"/>
  <c r="A282" i="69"/>
  <c r="K282" i="69"/>
  <c r="A240" i="69"/>
  <c r="K240" i="69"/>
  <c r="A230" i="69"/>
  <c r="K230" i="69"/>
  <c r="A232" i="69"/>
  <c r="K232" i="69"/>
  <c r="J163" i="69"/>
  <c r="K314" i="69"/>
  <c r="A314" i="69"/>
  <c r="J609" i="69"/>
  <c r="A609" i="69" s="1"/>
  <c r="J335" i="69"/>
  <c r="A325" i="69"/>
  <c r="K325" i="69"/>
  <c r="I621" i="68"/>
  <c r="I621" i="69"/>
  <c r="K239" i="69"/>
  <c r="A239" i="69"/>
  <c r="A279" i="69"/>
  <c r="K279" i="69"/>
  <c r="A259" i="69"/>
  <c r="K259" i="69"/>
  <c r="I620" i="68"/>
  <c r="J620" i="68" s="1"/>
  <c r="I620" i="69"/>
  <c r="I614" i="68"/>
  <c r="I614" i="69"/>
  <c r="I608" i="68"/>
  <c r="I608" i="69"/>
  <c r="I607" i="68"/>
  <c r="J607" i="68" s="1"/>
  <c r="A607" i="68" s="1"/>
  <c r="I607" i="69"/>
  <c r="I618" i="68"/>
  <c r="I618" i="69"/>
  <c r="I615" i="68"/>
  <c r="I615" i="69"/>
  <c r="J286" i="68"/>
  <c r="J286" i="69"/>
  <c r="I616" i="68"/>
  <c r="I616" i="69"/>
  <c r="A77" i="58"/>
  <c r="A318" i="69"/>
  <c r="K318" i="69"/>
  <c r="A280" i="69"/>
  <c r="K280" i="69"/>
  <c r="A285" i="69"/>
  <c r="K285" i="69"/>
  <c r="K257" i="69"/>
  <c r="A257" i="69"/>
  <c r="A233" i="69"/>
  <c r="K233" i="69"/>
  <c r="A281" i="69"/>
  <c r="K281" i="69"/>
  <c r="K260" i="69"/>
  <c r="A260" i="69"/>
  <c r="A241" i="69"/>
  <c r="K241" i="69"/>
  <c r="A242" i="69"/>
  <c r="K242" i="69"/>
  <c r="I151" i="69"/>
  <c r="C151" i="69"/>
  <c r="J151" i="69"/>
  <c r="K150" i="69"/>
  <c r="A150" i="69"/>
  <c r="K609" i="68"/>
  <c r="J614" i="68"/>
  <c r="A614" i="68" s="1"/>
  <c r="G9" i="68"/>
  <c r="I75" i="68"/>
  <c r="A242" i="68"/>
  <c r="K242" i="68"/>
  <c r="J621" i="68"/>
  <c r="A621" i="68" s="1"/>
  <c r="J167" i="68"/>
  <c r="I78" i="62"/>
  <c r="K316" i="68"/>
  <c r="A316" i="68"/>
  <c r="K261" i="68"/>
  <c r="A261" i="68"/>
  <c r="K279" i="68"/>
  <c r="A279" i="68"/>
  <c r="A285" i="68"/>
  <c r="K285" i="68"/>
  <c r="A280" i="68"/>
  <c r="K280" i="68"/>
  <c r="K234" i="68"/>
  <c r="A234" i="68"/>
  <c r="K259" i="68"/>
  <c r="A259" i="68"/>
  <c r="A232" i="68"/>
  <c r="K232" i="68"/>
  <c r="K231" i="68"/>
  <c r="A231" i="68"/>
  <c r="K260" i="68"/>
  <c r="A260" i="68"/>
  <c r="A313" i="68"/>
  <c r="K313" i="68"/>
  <c r="K258" i="68"/>
  <c r="A258" i="68"/>
  <c r="J608" i="68"/>
  <c r="A608" i="68" s="1"/>
  <c r="J618" i="68"/>
  <c r="A618" i="68" s="1"/>
  <c r="J615" i="68"/>
  <c r="A615" i="68" s="1"/>
  <c r="K286" i="68"/>
  <c r="A286" i="68"/>
  <c r="J616" i="68"/>
  <c r="A616" i="68" s="1"/>
  <c r="B77" i="62"/>
  <c r="B135" i="62"/>
  <c r="K96" i="68"/>
  <c r="A96" i="68"/>
  <c r="J625" i="68"/>
  <c r="A625" i="68" s="1"/>
  <c r="A314" i="68"/>
  <c r="K314" i="68"/>
  <c r="A226" i="68"/>
  <c r="K226" i="68"/>
  <c r="A239" i="68"/>
  <c r="K239" i="68"/>
  <c r="K262" i="68"/>
  <c r="A262" i="68"/>
  <c r="A236" i="68"/>
  <c r="K236" i="68"/>
  <c r="A233" i="68"/>
  <c r="K233" i="68"/>
  <c r="A281" i="68"/>
  <c r="K281" i="68"/>
  <c r="A240" i="68"/>
  <c r="K240" i="68"/>
  <c r="A241" i="68"/>
  <c r="K241" i="68"/>
  <c r="A230" i="68"/>
  <c r="K230" i="68"/>
  <c r="J151" i="68"/>
  <c r="A151" i="68" s="1"/>
  <c r="C151" i="68"/>
  <c r="A150" i="68"/>
  <c r="I151" i="68"/>
  <c r="K150" i="68"/>
  <c r="J589" i="68"/>
  <c r="A589" i="68" s="1"/>
  <c r="B78" i="68"/>
  <c r="A78" i="68"/>
  <c r="A283" i="68"/>
  <c r="K283" i="68"/>
  <c r="K284" i="68"/>
  <c r="A284" i="68"/>
  <c r="K238" i="68"/>
  <c r="A238" i="68"/>
  <c r="A237" i="68"/>
  <c r="K237" i="68"/>
  <c r="A257" i="68"/>
  <c r="K257" i="68"/>
  <c r="A282" i="68"/>
  <c r="K282" i="68"/>
  <c r="K229" i="68"/>
  <c r="A229" i="68"/>
  <c r="A228" i="68"/>
  <c r="K228" i="68"/>
  <c r="J606" i="68"/>
  <c r="A606" i="68" s="1"/>
  <c r="J617" i="68"/>
  <c r="A617" i="68" s="1"/>
  <c r="K111" i="68"/>
  <c r="G5" i="68"/>
  <c r="J598" i="68"/>
  <c r="A598" i="68" s="1"/>
  <c r="K113" i="68"/>
  <c r="G7" i="68"/>
  <c r="A135" i="60"/>
  <c r="A318" i="64"/>
  <c r="A95" i="68"/>
  <c r="J93" i="68"/>
  <c r="M677" i="68"/>
  <c r="M676" i="68"/>
  <c r="M673" i="68"/>
  <c r="M672" i="68"/>
  <c r="M675" i="68"/>
  <c r="M674" i="68"/>
  <c r="K95" i="68"/>
  <c r="J208" i="68"/>
  <c r="K225" i="68"/>
  <c r="A225" i="68"/>
  <c r="A276" i="68"/>
  <c r="J277" i="68"/>
  <c r="J265" i="68" s="1"/>
  <c r="K276" i="68"/>
  <c r="J245" i="68"/>
  <c r="A255" i="68"/>
  <c r="K255" i="68"/>
  <c r="A235" i="68"/>
  <c r="K235" i="68"/>
  <c r="K227" i="68"/>
  <c r="A227" i="68"/>
  <c r="A278" i="68"/>
  <c r="K278" i="68"/>
  <c r="K256" i="68"/>
  <c r="A256" i="68"/>
  <c r="J163" i="68"/>
  <c r="K326" i="66"/>
  <c r="K325" i="62"/>
  <c r="G9" i="67"/>
  <c r="I75" i="67"/>
  <c r="K276" i="67"/>
  <c r="J277" i="67"/>
  <c r="A276" i="67"/>
  <c r="K227" i="67"/>
  <c r="A227" i="67"/>
  <c r="K278" i="67"/>
  <c r="A278" i="67"/>
  <c r="K313" i="67"/>
  <c r="A313" i="67"/>
  <c r="I621" i="66"/>
  <c r="J621" i="66" s="1"/>
  <c r="A621" i="66" s="1"/>
  <c r="I621" i="67"/>
  <c r="J312" i="66"/>
  <c r="K312" i="66" s="1"/>
  <c r="J312" i="67"/>
  <c r="J167" i="67"/>
  <c r="I590" i="66"/>
  <c r="J590" i="66" s="1"/>
  <c r="A590" i="66" s="1"/>
  <c r="I590" i="67"/>
  <c r="J335" i="66"/>
  <c r="A335" i="66" s="1"/>
  <c r="A255" i="67"/>
  <c r="K255" i="67"/>
  <c r="A280" i="67"/>
  <c r="K280" i="67"/>
  <c r="K283" i="67"/>
  <c r="A283" i="67"/>
  <c r="A236" i="67"/>
  <c r="K236" i="67"/>
  <c r="A233" i="67"/>
  <c r="K233" i="67"/>
  <c r="A282" i="67"/>
  <c r="K282" i="67"/>
  <c r="A241" i="67"/>
  <c r="K241" i="67"/>
  <c r="A232" i="67"/>
  <c r="K232" i="67"/>
  <c r="A242" i="67"/>
  <c r="K242" i="67"/>
  <c r="J151" i="67"/>
  <c r="A151" i="67" s="1"/>
  <c r="C151" i="67"/>
  <c r="K150" i="67"/>
  <c r="I151" i="67"/>
  <c r="A150" i="67"/>
  <c r="J335" i="67"/>
  <c r="K325" i="67"/>
  <c r="A325" i="67"/>
  <c r="B77" i="67"/>
  <c r="I78" i="67"/>
  <c r="A77" i="67"/>
  <c r="K95" i="67"/>
  <c r="M675" i="67"/>
  <c r="J93" i="67"/>
  <c r="M673" i="67"/>
  <c r="M672" i="67"/>
  <c r="M676" i="67"/>
  <c r="A95" i="67"/>
  <c r="M677" i="67"/>
  <c r="M674" i="67"/>
  <c r="I610" i="66"/>
  <c r="J610" i="66" s="1"/>
  <c r="A610" i="66" s="1"/>
  <c r="I610" i="67"/>
  <c r="I620" i="66"/>
  <c r="J620" i="66" s="1"/>
  <c r="A620" i="66" s="1"/>
  <c r="I620" i="67"/>
  <c r="I614" i="66"/>
  <c r="I614" i="67"/>
  <c r="J164" i="66"/>
  <c r="K164" i="66" s="1"/>
  <c r="J164" i="67"/>
  <c r="I589" i="66"/>
  <c r="J589" i="66" s="1"/>
  <c r="A589" i="66" s="1"/>
  <c r="I589" i="67"/>
  <c r="A285" i="67"/>
  <c r="K285" i="67"/>
  <c r="K235" i="67"/>
  <c r="A235" i="67"/>
  <c r="K256" i="67"/>
  <c r="A256" i="67"/>
  <c r="K96" i="67"/>
  <c r="A96" i="67"/>
  <c r="I608" i="66"/>
  <c r="J608" i="66" s="1"/>
  <c r="A608" i="66" s="1"/>
  <c r="I608" i="67"/>
  <c r="I607" i="66"/>
  <c r="J607" i="66" s="1"/>
  <c r="A607" i="66" s="1"/>
  <c r="I607" i="67"/>
  <c r="I618" i="66"/>
  <c r="J618" i="66" s="1"/>
  <c r="I618" i="67"/>
  <c r="I615" i="66"/>
  <c r="J615" i="66" s="1"/>
  <c r="A615" i="66" s="1"/>
  <c r="I615" i="67"/>
  <c r="J286" i="66"/>
  <c r="K286" i="66" s="1"/>
  <c r="J286" i="67"/>
  <c r="I616" i="66"/>
  <c r="J616" i="66" s="1"/>
  <c r="A616" i="66" s="1"/>
  <c r="I616" i="67"/>
  <c r="I625" i="60"/>
  <c r="J625" i="60" s="1"/>
  <c r="A625" i="60" s="1"/>
  <c r="J335" i="64"/>
  <c r="K335" i="64" s="1"/>
  <c r="K326" i="64"/>
  <c r="A77" i="66"/>
  <c r="A325" i="66"/>
  <c r="K225" i="67"/>
  <c r="A225" i="67"/>
  <c r="J208" i="67"/>
  <c r="A239" i="67"/>
  <c r="K239" i="67"/>
  <c r="A262" i="67"/>
  <c r="K262" i="67"/>
  <c r="K226" i="67"/>
  <c r="A226" i="67"/>
  <c r="A234" i="67"/>
  <c r="K234" i="67"/>
  <c r="A259" i="67"/>
  <c r="K259" i="67"/>
  <c r="A228" i="67"/>
  <c r="K228" i="67"/>
  <c r="K229" i="67"/>
  <c r="A229" i="67"/>
  <c r="K260" i="67"/>
  <c r="A260" i="67"/>
  <c r="A314" i="67"/>
  <c r="K314" i="67"/>
  <c r="J625" i="67"/>
  <c r="A625" i="67" s="1"/>
  <c r="J609" i="67"/>
  <c r="A609" i="67" s="1"/>
  <c r="A318" i="67"/>
  <c r="K318" i="67"/>
  <c r="J258" i="66"/>
  <c r="J245" i="66" s="1"/>
  <c r="J258" i="67"/>
  <c r="B135" i="67"/>
  <c r="A135" i="67"/>
  <c r="K238" i="67"/>
  <c r="A238" i="67"/>
  <c r="K230" i="67"/>
  <c r="A230" i="67"/>
  <c r="K316" i="67"/>
  <c r="A316" i="67"/>
  <c r="I606" i="66"/>
  <c r="J606" i="66" s="1"/>
  <c r="A606" i="66" s="1"/>
  <c r="I606" i="67"/>
  <c r="I617" i="66"/>
  <c r="J617" i="66" s="1"/>
  <c r="A617" i="66" s="1"/>
  <c r="I617" i="67"/>
  <c r="K112" i="66"/>
  <c r="A112" i="66" s="1"/>
  <c r="K112" i="67"/>
  <c r="A112" i="67" s="1"/>
  <c r="G5" i="67"/>
  <c r="K111" i="67"/>
  <c r="I598" i="66"/>
  <c r="J598" i="66" s="1"/>
  <c r="A598" i="66" s="1"/>
  <c r="I598" i="67"/>
  <c r="K113" i="67"/>
  <c r="G7" i="67"/>
  <c r="K284" i="67"/>
  <c r="A284" i="67"/>
  <c r="A279" i="67"/>
  <c r="K279" i="67"/>
  <c r="A237" i="67"/>
  <c r="K237" i="67"/>
  <c r="K257" i="67"/>
  <c r="A257" i="67"/>
  <c r="K281" i="67"/>
  <c r="A281" i="67"/>
  <c r="A231" i="67"/>
  <c r="K231" i="67"/>
  <c r="A240" i="67"/>
  <c r="K240" i="67"/>
  <c r="J163" i="67"/>
  <c r="A326" i="67"/>
  <c r="K326" i="67"/>
  <c r="J628" i="67"/>
  <c r="A628" i="67" s="1"/>
  <c r="K326" i="62"/>
  <c r="G5" i="66"/>
  <c r="K111" i="66"/>
  <c r="K113" i="66"/>
  <c r="G7" i="66"/>
  <c r="K609" i="66"/>
  <c r="A95" i="66"/>
  <c r="K95" i="66"/>
  <c r="J93" i="66"/>
  <c r="M675" i="66"/>
  <c r="M677" i="66"/>
  <c r="M672" i="66"/>
  <c r="M673" i="66"/>
  <c r="M676" i="66"/>
  <c r="M674" i="66"/>
  <c r="A261" i="66"/>
  <c r="K261" i="66"/>
  <c r="A239" i="66"/>
  <c r="K239" i="66"/>
  <c r="A262" i="66"/>
  <c r="K262" i="66"/>
  <c r="A279" i="66"/>
  <c r="K279" i="66"/>
  <c r="A236" i="66"/>
  <c r="K236" i="66"/>
  <c r="A227" i="66"/>
  <c r="K227" i="66"/>
  <c r="K229" i="66"/>
  <c r="A229" i="66"/>
  <c r="A231" i="66"/>
  <c r="K231" i="66"/>
  <c r="K278" i="66"/>
  <c r="A278" i="66"/>
  <c r="J163" i="66"/>
  <c r="J167" i="66"/>
  <c r="K318" i="60"/>
  <c r="B78" i="66"/>
  <c r="A78" i="66"/>
  <c r="K96" i="66"/>
  <c r="A96" i="66"/>
  <c r="K225" i="66"/>
  <c r="J208" i="66"/>
  <c r="A225" i="66"/>
  <c r="A283" i="66"/>
  <c r="K283" i="66"/>
  <c r="K276" i="66"/>
  <c r="J277" i="66"/>
  <c r="A276" i="66"/>
  <c r="K257" i="66"/>
  <c r="A257" i="66"/>
  <c r="A259" i="66"/>
  <c r="K259" i="66"/>
  <c r="A230" i="66"/>
  <c r="K230" i="66"/>
  <c r="A228" i="66"/>
  <c r="K228" i="66"/>
  <c r="A240" i="66"/>
  <c r="K240" i="66"/>
  <c r="A313" i="66"/>
  <c r="K313" i="66"/>
  <c r="K316" i="66"/>
  <c r="A316" i="66"/>
  <c r="K258" i="66"/>
  <c r="G9" i="66"/>
  <c r="I75" i="66"/>
  <c r="K628" i="66"/>
  <c r="K280" i="66"/>
  <c r="A280" i="66"/>
  <c r="A255" i="66"/>
  <c r="K255" i="66"/>
  <c r="A285" i="66"/>
  <c r="K285" i="66"/>
  <c r="K235" i="66"/>
  <c r="A235" i="66"/>
  <c r="A237" i="66"/>
  <c r="K237" i="66"/>
  <c r="A281" i="66"/>
  <c r="K281" i="66"/>
  <c r="A232" i="66"/>
  <c r="K232" i="66"/>
  <c r="A241" i="66"/>
  <c r="K241" i="66"/>
  <c r="A242" i="66"/>
  <c r="K242" i="66"/>
  <c r="J614" i="66"/>
  <c r="A614" i="66" s="1"/>
  <c r="J625" i="66"/>
  <c r="A625" i="66" s="1"/>
  <c r="A226" i="66"/>
  <c r="K226" i="66"/>
  <c r="K238" i="66"/>
  <c r="A238" i="66"/>
  <c r="A284" i="66"/>
  <c r="K284" i="66"/>
  <c r="K234" i="66"/>
  <c r="A234" i="66"/>
  <c r="A233" i="66"/>
  <c r="K233" i="66"/>
  <c r="K282" i="66"/>
  <c r="A282" i="66"/>
  <c r="A260" i="66"/>
  <c r="K260" i="66"/>
  <c r="K256" i="66"/>
  <c r="A256" i="66"/>
  <c r="I151" i="66"/>
  <c r="A150" i="66"/>
  <c r="J151" i="66"/>
  <c r="A151" i="66" s="1"/>
  <c r="C151" i="66"/>
  <c r="K150" i="66"/>
  <c r="A314" i="66"/>
  <c r="K314" i="66"/>
  <c r="K335" i="66"/>
  <c r="K318" i="58"/>
  <c r="A261" i="61"/>
  <c r="A77" i="60"/>
  <c r="J335" i="62"/>
  <c r="K335" i="62" s="1"/>
  <c r="A609" i="64"/>
  <c r="K609" i="64"/>
  <c r="J628" i="65"/>
  <c r="A628" i="65" s="1"/>
  <c r="A262" i="65"/>
  <c r="K262" i="65"/>
  <c r="K260" i="65"/>
  <c r="A260" i="65"/>
  <c r="I621" i="64"/>
  <c r="J621" i="64" s="1"/>
  <c r="A621" i="64" s="1"/>
  <c r="I621" i="65"/>
  <c r="J312" i="64"/>
  <c r="J331" i="64" s="1"/>
  <c r="J312" i="65"/>
  <c r="J167" i="65"/>
  <c r="I590" i="64"/>
  <c r="J590" i="64" s="1"/>
  <c r="A590" i="64" s="1"/>
  <c r="I590" i="65"/>
  <c r="A318" i="62"/>
  <c r="K225" i="65"/>
  <c r="A225" i="65"/>
  <c r="J208" i="65"/>
  <c r="A226" i="65"/>
  <c r="K226" i="65"/>
  <c r="A239" i="65"/>
  <c r="K239" i="65"/>
  <c r="K280" i="65"/>
  <c r="A280" i="65"/>
  <c r="K234" i="65"/>
  <c r="A234" i="65"/>
  <c r="K259" i="65"/>
  <c r="A259" i="65"/>
  <c r="A232" i="65"/>
  <c r="K232" i="65"/>
  <c r="A240" i="65"/>
  <c r="K240" i="65"/>
  <c r="A96" i="65"/>
  <c r="K96" i="65"/>
  <c r="I620" i="64"/>
  <c r="J620" i="64" s="1"/>
  <c r="A620" i="64" s="1"/>
  <c r="I620" i="65"/>
  <c r="I614" i="64"/>
  <c r="J614" i="64" s="1"/>
  <c r="A614" i="64" s="1"/>
  <c r="I614" i="65"/>
  <c r="J164" i="64"/>
  <c r="A164" i="64" s="1"/>
  <c r="J164" i="65"/>
  <c r="I589" i="64"/>
  <c r="J589" i="64" s="1"/>
  <c r="A589" i="64" s="1"/>
  <c r="I589" i="65"/>
  <c r="K236" i="65"/>
  <c r="A236" i="65"/>
  <c r="K256" i="65"/>
  <c r="A256" i="65"/>
  <c r="A135" i="65"/>
  <c r="B135" i="65"/>
  <c r="A318" i="65"/>
  <c r="K318" i="65"/>
  <c r="I608" i="64"/>
  <c r="J608" i="64" s="1"/>
  <c r="A608" i="64" s="1"/>
  <c r="I608" i="65"/>
  <c r="I607" i="64"/>
  <c r="J607" i="64" s="1"/>
  <c r="A607" i="64" s="1"/>
  <c r="I607" i="65"/>
  <c r="I618" i="64"/>
  <c r="J618" i="64" s="1"/>
  <c r="A618" i="64" s="1"/>
  <c r="I618" i="65"/>
  <c r="I615" i="64"/>
  <c r="J615" i="64" s="1"/>
  <c r="A615" i="64" s="1"/>
  <c r="I615" i="65"/>
  <c r="J286" i="64"/>
  <c r="A286" i="64" s="1"/>
  <c r="J286" i="65"/>
  <c r="I616" i="64"/>
  <c r="J616" i="64" s="1"/>
  <c r="A616" i="64" s="1"/>
  <c r="I616" i="65"/>
  <c r="A238" i="65"/>
  <c r="K238" i="65"/>
  <c r="K255" i="65"/>
  <c r="A255" i="65"/>
  <c r="A279" i="65"/>
  <c r="K279" i="65"/>
  <c r="A257" i="65"/>
  <c r="K257" i="65"/>
  <c r="A233" i="65"/>
  <c r="K233" i="65"/>
  <c r="A281" i="65"/>
  <c r="K281" i="65"/>
  <c r="A230" i="65"/>
  <c r="K230" i="65"/>
  <c r="A278" i="65"/>
  <c r="K278" i="65"/>
  <c r="K242" i="65"/>
  <c r="A242" i="65"/>
  <c r="J625" i="65"/>
  <c r="A625" i="65" s="1"/>
  <c r="J163" i="65"/>
  <c r="I610" i="64"/>
  <c r="J610" i="64" s="1"/>
  <c r="A610" i="64" s="1"/>
  <c r="I610" i="65"/>
  <c r="J258" i="64"/>
  <c r="A258" i="64" s="1"/>
  <c r="J258" i="65"/>
  <c r="I75" i="65"/>
  <c r="G9" i="65"/>
  <c r="K276" i="65"/>
  <c r="A276" i="65"/>
  <c r="J277" i="65"/>
  <c r="A237" i="65"/>
  <c r="K237" i="65"/>
  <c r="A282" i="65"/>
  <c r="K282" i="65"/>
  <c r="K241" i="65"/>
  <c r="A241" i="65"/>
  <c r="A314" i="65"/>
  <c r="K314" i="65"/>
  <c r="A326" i="65"/>
  <c r="K326" i="65"/>
  <c r="J151" i="65"/>
  <c r="A151" i="65" s="1"/>
  <c r="A150" i="65"/>
  <c r="K150" i="65"/>
  <c r="C151" i="65"/>
  <c r="I151" i="65"/>
  <c r="K151" i="65" s="1"/>
  <c r="I606" i="64"/>
  <c r="J606" i="64" s="1"/>
  <c r="A606" i="64" s="1"/>
  <c r="I606" i="65"/>
  <c r="I617" i="64"/>
  <c r="J617" i="64" s="1"/>
  <c r="A617" i="64" s="1"/>
  <c r="I617" i="65"/>
  <c r="K112" i="64"/>
  <c r="A112" i="64" s="1"/>
  <c r="K112" i="65"/>
  <c r="G5" i="65"/>
  <c r="K111" i="65"/>
  <c r="I598" i="64"/>
  <c r="J598" i="64" s="1"/>
  <c r="A598" i="64" s="1"/>
  <c r="I598" i="65"/>
  <c r="K113" i="65"/>
  <c r="G7" i="65"/>
  <c r="K318" i="62"/>
  <c r="A284" i="65"/>
  <c r="K284" i="65"/>
  <c r="A285" i="65"/>
  <c r="K285" i="65"/>
  <c r="K283" i="65"/>
  <c r="A283" i="65"/>
  <c r="A235" i="65"/>
  <c r="K235" i="65"/>
  <c r="K227" i="65"/>
  <c r="A227" i="65"/>
  <c r="A231" i="65"/>
  <c r="K231" i="65"/>
  <c r="K228" i="65"/>
  <c r="A228" i="65"/>
  <c r="K229" i="65"/>
  <c r="A229" i="65"/>
  <c r="J609" i="65"/>
  <c r="A609" i="65" s="1"/>
  <c r="J335" i="65"/>
  <c r="A325" i="65"/>
  <c r="K325" i="65"/>
  <c r="B77" i="65"/>
  <c r="I78" i="65"/>
  <c r="A77" i="65"/>
  <c r="J93" i="65"/>
  <c r="A95" i="65"/>
  <c r="M677" i="65"/>
  <c r="K95" i="65"/>
  <c r="M673" i="65"/>
  <c r="M672" i="65"/>
  <c r="M674" i="65"/>
  <c r="M675" i="65"/>
  <c r="M676" i="65"/>
  <c r="A313" i="65"/>
  <c r="K313" i="65"/>
  <c r="A316" i="65"/>
  <c r="K316" i="65"/>
  <c r="J245" i="65"/>
  <c r="A312" i="64"/>
  <c r="K111" i="64"/>
  <c r="G5" i="64"/>
  <c r="K113" i="64"/>
  <c r="G7" i="64"/>
  <c r="I78" i="58"/>
  <c r="B78" i="58" s="1"/>
  <c r="K96" i="64"/>
  <c r="A96" i="64"/>
  <c r="A285" i="64"/>
  <c r="K285" i="64"/>
  <c r="K262" i="64"/>
  <c r="A262" i="64"/>
  <c r="A234" i="64"/>
  <c r="K234" i="64"/>
  <c r="A233" i="64"/>
  <c r="K233" i="64"/>
  <c r="K230" i="64"/>
  <c r="A230" i="64"/>
  <c r="A282" i="64"/>
  <c r="K282" i="64"/>
  <c r="K278" i="64"/>
  <c r="A278" i="64"/>
  <c r="K260" i="64"/>
  <c r="A260" i="64"/>
  <c r="J151" i="64"/>
  <c r="A151" i="64" s="1"/>
  <c r="A150" i="64"/>
  <c r="I151" i="64"/>
  <c r="K150" i="64"/>
  <c r="C151" i="64"/>
  <c r="A314" i="64"/>
  <c r="K314" i="64"/>
  <c r="K628" i="64"/>
  <c r="K95" i="64"/>
  <c r="J93" i="64"/>
  <c r="A95" i="64"/>
  <c r="M677" i="64"/>
  <c r="M676" i="64"/>
  <c r="M675" i="64"/>
  <c r="M673" i="64"/>
  <c r="M674" i="64"/>
  <c r="M672" i="64"/>
  <c r="A225" i="64"/>
  <c r="J208" i="64"/>
  <c r="K225" i="64"/>
  <c r="A280" i="64"/>
  <c r="K280" i="64"/>
  <c r="A255" i="64"/>
  <c r="K255" i="64"/>
  <c r="A239" i="64"/>
  <c r="K239" i="64"/>
  <c r="A236" i="64"/>
  <c r="K236" i="64"/>
  <c r="A227" i="64"/>
  <c r="K227" i="64"/>
  <c r="A256" i="64"/>
  <c r="K256" i="64"/>
  <c r="K229" i="64"/>
  <c r="A229" i="64"/>
  <c r="A228" i="64"/>
  <c r="K228" i="64"/>
  <c r="J163" i="64"/>
  <c r="I75" i="64"/>
  <c r="G9" i="64"/>
  <c r="J625" i="64"/>
  <c r="A625" i="64" s="1"/>
  <c r="K261" i="64"/>
  <c r="A261" i="64"/>
  <c r="A283" i="64"/>
  <c r="K283" i="64"/>
  <c r="K276" i="64"/>
  <c r="J277" i="64"/>
  <c r="J265" i="64" s="1"/>
  <c r="A276" i="64"/>
  <c r="A284" i="64"/>
  <c r="K284" i="64"/>
  <c r="K257" i="64"/>
  <c r="A257" i="64"/>
  <c r="A259" i="64"/>
  <c r="K259" i="64"/>
  <c r="A240" i="64"/>
  <c r="K240" i="64"/>
  <c r="K231" i="64"/>
  <c r="A231" i="64"/>
  <c r="A313" i="64"/>
  <c r="K313" i="64"/>
  <c r="A316" i="64"/>
  <c r="K316" i="64"/>
  <c r="J167" i="64"/>
  <c r="K286" i="64"/>
  <c r="A78" i="64"/>
  <c r="B78" i="64"/>
  <c r="A279" i="64"/>
  <c r="K279" i="64"/>
  <c r="K238" i="64"/>
  <c r="A238" i="64"/>
  <c r="K226" i="64"/>
  <c r="A226" i="64"/>
  <c r="K235" i="64"/>
  <c r="A235" i="64"/>
  <c r="A237" i="64"/>
  <c r="K237" i="64"/>
  <c r="A281" i="64"/>
  <c r="K281" i="64"/>
  <c r="A241" i="64"/>
  <c r="K241" i="64"/>
  <c r="A242" i="64"/>
  <c r="K242" i="64"/>
  <c r="A232" i="64"/>
  <c r="K232" i="64"/>
  <c r="K625" i="63"/>
  <c r="K609" i="62"/>
  <c r="I606" i="62"/>
  <c r="J606" i="62" s="1"/>
  <c r="A606" i="62" s="1"/>
  <c r="I606" i="63"/>
  <c r="I617" i="62"/>
  <c r="J617" i="62" s="1"/>
  <c r="A617" i="62" s="1"/>
  <c r="I617" i="63"/>
  <c r="K112" i="62"/>
  <c r="A112" i="62" s="1"/>
  <c r="K112" i="63"/>
  <c r="A112" i="63" s="1"/>
  <c r="K111" i="63"/>
  <c r="G5" i="63"/>
  <c r="I598" i="62"/>
  <c r="J598" i="62" s="1"/>
  <c r="A598" i="62" s="1"/>
  <c r="I598" i="63"/>
  <c r="G7" i="63"/>
  <c r="K113" i="63"/>
  <c r="J628" i="63"/>
  <c r="A628" i="63" s="1"/>
  <c r="A283" i="63"/>
  <c r="K283" i="63"/>
  <c r="K284" i="63"/>
  <c r="A284" i="63"/>
  <c r="A285" i="63"/>
  <c r="K285" i="63"/>
  <c r="A236" i="63"/>
  <c r="K236" i="63"/>
  <c r="A237" i="63"/>
  <c r="K237" i="63"/>
  <c r="A281" i="63"/>
  <c r="K281" i="63"/>
  <c r="A231" i="63"/>
  <c r="K231" i="63"/>
  <c r="A241" i="63"/>
  <c r="K241" i="63"/>
  <c r="K256" i="63"/>
  <c r="A256" i="63"/>
  <c r="I151" i="63"/>
  <c r="K150" i="63"/>
  <c r="J151" i="63"/>
  <c r="A151" i="63" s="1"/>
  <c r="C151" i="63"/>
  <c r="A150" i="63"/>
  <c r="K325" i="63"/>
  <c r="J335" i="63"/>
  <c r="A325" i="63"/>
  <c r="A135" i="63"/>
  <c r="B135" i="63"/>
  <c r="K96" i="63"/>
  <c r="A96" i="63"/>
  <c r="I621" i="62"/>
  <c r="J621" i="62" s="1"/>
  <c r="A621" i="62" s="1"/>
  <c r="I621" i="63"/>
  <c r="J312" i="62"/>
  <c r="K312" i="62" s="1"/>
  <c r="J312" i="63"/>
  <c r="J167" i="63"/>
  <c r="I590" i="62"/>
  <c r="J590" i="62" s="1"/>
  <c r="A590" i="62" s="1"/>
  <c r="I590" i="63"/>
  <c r="A226" i="63"/>
  <c r="K226" i="63"/>
  <c r="A239" i="63"/>
  <c r="K239" i="63"/>
  <c r="A238" i="63"/>
  <c r="K238" i="63"/>
  <c r="K257" i="63"/>
  <c r="A257" i="63"/>
  <c r="A233" i="63"/>
  <c r="K233" i="63"/>
  <c r="A282" i="63"/>
  <c r="K282" i="63"/>
  <c r="K230" i="63"/>
  <c r="A230" i="63"/>
  <c r="K260" i="63"/>
  <c r="A260" i="63"/>
  <c r="A278" i="63"/>
  <c r="K278" i="63"/>
  <c r="J163" i="63"/>
  <c r="J609" i="63"/>
  <c r="A609" i="63" s="1"/>
  <c r="A318" i="63"/>
  <c r="K318" i="63"/>
  <c r="I620" i="62"/>
  <c r="J620" i="62" s="1"/>
  <c r="A620" i="62" s="1"/>
  <c r="I620" i="63"/>
  <c r="J258" i="62"/>
  <c r="J245" i="62" s="1"/>
  <c r="J258" i="63"/>
  <c r="J245" i="63" s="1"/>
  <c r="I589" i="62"/>
  <c r="J589" i="62" s="1"/>
  <c r="A589" i="62" s="1"/>
  <c r="I589" i="63"/>
  <c r="I75" i="63"/>
  <c r="G9" i="63"/>
  <c r="A276" i="63"/>
  <c r="J277" i="63"/>
  <c r="K276" i="63"/>
  <c r="A262" i="63"/>
  <c r="K262" i="63"/>
  <c r="K235" i="63"/>
  <c r="A235" i="63"/>
  <c r="K227" i="63"/>
  <c r="A227" i="63"/>
  <c r="K229" i="63"/>
  <c r="A229" i="63"/>
  <c r="A228" i="63"/>
  <c r="K228" i="63"/>
  <c r="A313" i="63"/>
  <c r="K313" i="63"/>
  <c r="A316" i="63"/>
  <c r="K316" i="63"/>
  <c r="A314" i="63"/>
  <c r="K314" i="63"/>
  <c r="I610" i="62"/>
  <c r="J610" i="62" s="1"/>
  <c r="A610" i="62" s="1"/>
  <c r="I610" i="63"/>
  <c r="I614" i="62"/>
  <c r="J614" i="62" s="1"/>
  <c r="A614" i="62" s="1"/>
  <c r="I614" i="63"/>
  <c r="J164" i="62"/>
  <c r="K164" i="62" s="1"/>
  <c r="J164" i="63"/>
  <c r="I608" i="62"/>
  <c r="J608" i="62" s="1"/>
  <c r="A608" i="62" s="1"/>
  <c r="I608" i="63"/>
  <c r="I607" i="62"/>
  <c r="J607" i="62" s="1"/>
  <c r="A607" i="62" s="1"/>
  <c r="I607" i="63"/>
  <c r="I618" i="62"/>
  <c r="J618" i="62" s="1"/>
  <c r="A618" i="62" s="1"/>
  <c r="I618" i="63"/>
  <c r="I615" i="62"/>
  <c r="J615" i="62" s="1"/>
  <c r="A615" i="62" s="1"/>
  <c r="I615" i="63"/>
  <c r="J286" i="62"/>
  <c r="K286" i="62" s="1"/>
  <c r="J286" i="63"/>
  <c r="I616" i="62"/>
  <c r="J616" i="62" s="1"/>
  <c r="A616" i="62" s="1"/>
  <c r="I616" i="63"/>
  <c r="K225" i="63"/>
  <c r="J208" i="63"/>
  <c r="A225" i="63"/>
  <c r="A280" i="63"/>
  <c r="K280" i="63"/>
  <c r="A255" i="63"/>
  <c r="K255" i="63"/>
  <c r="A279" i="63"/>
  <c r="K279" i="63"/>
  <c r="K234" i="63"/>
  <c r="A234" i="63"/>
  <c r="A259" i="63"/>
  <c r="K259" i="63"/>
  <c r="A242" i="63"/>
  <c r="K242" i="63"/>
  <c r="A232" i="63"/>
  <c r="K232" i="63"/>
  <c r="A240" i="63"/>
  <c r="K240" i="63"/>
  <c r="A326" i="63"/>
  <c r="K326" i="63"/>
  <c r="B77" i="63"/>
  <c r="I78" i="63"/>
  <c r="A77" i="63"/>
  <c r="A95" i="63"/>
  <c r="M677" i="63"/>
  <c r="M676" i="63"/>
  <c r="K95" i="63"/>
  <c r="J93" i="63"/>
  <c r="M675" i="63"/>
  <c r="M673" i="63"/>
  <c r="M674" i="63"/>
  <c r="M672" i="63"/>
  <c r="B77" i="54"/>
  <c r="K318" i="56"/>
  <c r="K628" i="62"/>
  <c r="G5" i="62"/>
  <c r="K111" i="62"/>
  <c r="G7" i="62"/>
  <c r="K113" i="62"/>
  <c r="K318" i="48"/>
  <c r="J208" i="62"/>
  <c r="A225" i="62"/>
  <c r="K225" i="62"/>
  <c r="A276" i="62"/>
  <c r="K276" i="62"/>
  <c r="J277" i="62"/>
  <c r="J265" i="62" s="1"/>
  <c r="K280" i="62"/>
  <c r="A280" i="62"/>
  <c r="A284" i="62"/>
  <c r="K284" i="62"/>
  <c r="K234" i="62"/>
  <c r="A234" i="62"/>
  <c r="K227" i="62"/>
  <c r="A227" i="62"/>
  <c r="K231" i="62"/>
  <c r="A231" i="62"/>
  <c r="A241" i="62"/>
  <c r="K241" i="62"/>
  <c r="J163" i="62"/>
  <c r="J625" i="62"/>
  <c r="A625" i="62" s="1"/>
  <c r="J167" i="62"/>
  <c r="A261" i="62"/>
  <c r="K261" i="62"/>
  <c r="K262" i="62"/>
  <c r="A262" i="62"/>
  <c r="A283" i="62"/>
  <c r="K283" i="62"/>
  <c r="A279" i="62"/>
  <c r="K279" i="62"/>
  <c r="A235" i="62"/>
  <c r="K235" i="62"/>
  <c r="K259" i="62"/>
  <c r="A259" i="62"/>
  <c r="K228" i="62"/>
  <c r="A228" i="62"/>
  <c r="A240" i="62"/>
  <c r="K240" i="62"/>
  <c r="A242" i="62"/>
  <c r="K242" i="62"/>
  <c r="A313" i="62"/>
  <c r="K313" i="62"/>
  <c r="A316" i="62"/>
  <c r="K316" i="62"/>
  <c r="I75" i="62"/>
  <c r="G9" i="62"/>
  <c r="K95" i="62"/>
  <c r="M677" i="62"/>
  <c r="M676" i="62"/>
  <c r="M673" i="62"/>
  <c r="M672" i="62"/>
  <c r="M674" i="62"/>
  <c r="A95" i="62"/>
  <c r="M675" i="62"/>
  <c r="J93" i="62"/>
  <c r="A285" i="62"/>
  <c r="K285" i="62"/>
  <c r="K226" i="62"/>
  <c r="A226" i="62"/>
  <c r="A257" i="62"/>
  <c r="K257" i="62"/>
  <c r="A236" i="62"/>
  <c r="K236" i="62"/>
  <c r="A282" i="62"/>
  <c r="K282" i="62"/>
  <c r="A232" i="62"/>
  <c r="K232" i="62"/>
  <c r="A260" i="62"/>
  <c r="K260" i="62"/>
  <c r="A256" i="62"/>
  <c r="K256" i="62"/>
  <c r="L58" i="62"/>
  <c r="A78" i="62"/>
  <c r="B78" i="62"/>
  <c r="K96" i="62"/>
  <c r="A96" i="62"/>
  <c r="A255" i="62"/>
  <c r="K255" i="62"/>
  <c r="K238" i="62"/>
  <c r="A238" i="62"/>
  <c r="K239" i="62"/>
  <c r="A239" i="62"/>
  <c r="A237" i="62"/>
  <c r="K237" i="62"/>
  <c r="K233" i="62"/>
  <c r="A233" i="62"/>
  <c r="A281" i="62"/>
  <c r="K281" i="62"/>
  <c r="A229" i="62"/>
  <c r="K229" i="62"/>
  <c r="A230" i="62"/>
  <c r="K230" i="62"/>
  <c r="A278" i="62"/>
  <c r="K278" i="62"/>
  <c r="K150" i="62"/>
  <c r="A150" i="62"/>
  <c r="C151" i="62"/>
  <c r="I151" i="62"/>
  <c r="J151" i="62"/>
  <c r="A151" i="62" s="1"/>
  <c r="A314" i="62"/>
  <c r="K314" i="62"/>
  <c r="A261" i="59"/>
  <c r="B135" i="58"/>
  <c r="L58" i="61"/>
  <c r="J625" i="61"/>
  <c r="A625" i="61" s="1"/>
  <c r="I610" i="60"/>
  <c r="J610" i="60" s="1"/>
  <c r="A610" i="60" s="1"/>
  <c r="I610" i="61"/>
  <c r="J258" i="61"/>
  <c r="J245" i="61" s="1"/>
  <c r="B249" i="61"/>
  <c r="I75" i="61"/>
  <c r="G9" i="61"/>
  <c r="I621" i="60"/>
  <c r="J621" i="60" s="1"/>
  <c r="A621" i="60" s="1"/>
  <c r="I621" i="61"/>
  <c r="J312" i="60"/>
  <c r="J334" i="60" s="1"/>
  <c r="J312" i="61"/>
  <c r="J167" i="61"/>
  <c r="I590" i="60"/>
  <c r="J590" i="60" s="1"/>
  <c r="A590" i="60" s="1"/>
  <c r="I590" i="61"/>
  <c r="I78" i="60"/>
  <c r="A78" i="60" s="1"/>
  <c r="A318" i="61"/>
  <c r="K318" i="61"/>
  <c r="K283" i="61"/>
  <c r="A283" i="61"/>
  <c r="A284" i="61"/>
  <c r="K284" i="61"/>
  <c r="A226" i="61"/>
  <c r="K226" i="61"/>
  <c r="A237" i="61"/>
  <c r="K237" i="61"/>
  <c r="A257" i="61"/>
  <c r="K257" i="61"/>
  <c r="A281" i="61"/>
  <c r="K281" i="61"/>
  <c r="K231" i="61"/>
  <c r="A231" i="61"/>
  <c r="K260" i="61"/>
  <c r="A260" i="61"/>
  <c r="C151" i="61"/>
  <c r="J151" i="61"/>
  <c r="A151" i="61" s="1"/>
  <c r="I151" i="61"/>
  <c r="A150" i="61"/>
  <c r="K150" i="61"/>
  <c r="A314" i="61"/>
  <c r="K314" i="61"/>
  <c r="J609" i="61"/>
  <c r="A609" i="61" s="1"/>
  <c r="K276" i="61"/>
  <c r="A276" i="61"/>
  <c r="J277" i="61"/>
  <c r="A238" i="61"/>
  <c r="K238" i="61"/>
  <c r="K262" i="61"/>
  <c r="A262" i="61"/>
  <c r="A235" i="61"/>
  <c r="K235" i="61"/>
  <c r="A233" i="61"/>
  <c r="K233" i="61"/>
  <c r="A282" i="61"/>
  <c r="K282" i="61"/>
  <c r="A230" i="61"/>
  <c r="K230" i="61"/>
  <c r="A240" i="61"/>
  <c r="K240" i="61"/>
  <c r="A241" i="61"/>
  <c r="K241" i="61"/>
  <c r="J163" i="61"/>
  <c r="J628" i="61"/>
  <c r="A628" i="61" s="1"/>
  <c r="I608" i="60"/>
  <c r="J608" i="60" s="1"/>
  <c r="A608" i="60" s="1"/>
  <c r="I608" i="61"/>
  <c r="I607" i="60"/>
  <c r="J607" i="60" s="1"/>
  <c r="A607" i="60" s="1"/>
  <c r="I607" i="61"/>
  <c r="I618" i="60"/>
  <c r="J618" i="60" s="1"/>
  <c r="A618" i="60" s="1"/>
  <c r="I618" i="61"/>
  <c r="I615" i="60"/>
  <c r="J615" i="60" s="1"/>
  <c r="A615" i="60" s="1"/>
  <c r="I615" i="61"/>
  <c r="J286" i="61"/>
  <c r="B275" i="61"/>
  <c r="I616" i="60"/>
  <c r="J616" i="60" s="1"/>
  <c r="A616" i="60" s="1"/>
  <c r="I616" i="61"/>
  <c r="B77" i="61"/>
  <c r="I78" i="61"/>
  <c r="A77" i="61"/>
  <c r="M677" i="61"/>
  <c r="M676" i="61"/>
  <c r="K95" i="61"/>
  <c r="M675" i="61"/>
  <c r="J93" i="61"/>
  <c r="M673" i="61"/>
  <c r="M674" i="61"/>
  <c r="M672" i="61"/>
  <c r="A95" i="61"/>
  <c r="B135" i="61"/>
  <c r="A135" i="61"/>
  <c r="A255" i="61"/>
  <c r="K255" i="61"/>
  <c r="K239" i="61"/>
  <c r="A239" i="61"/>
  <c r="K234" i="61"/>
  <c r="A234" i="61"/>
  <c r="K227" i="61"/>
  <c r="A227" i="61"/>
  <c r="K228" i="61"/>
  <c r="A228" i="61"/>
  <c r="A232" i="61"/>
  <c r="K232" i="61"/>
  <c r="A242" i="61"/>
  <c r="K242" i="61"/>
  <c r="A313" i="61"/>
  <c r="K313" i="61"/>
  <c r="K316" i="61"/>
  <c r="A316" i="61"/>
  <c r="J335" i="61"/>
  <c r="A325" i="61"/>
  <c r="K325" i="61"/>
  <c r="A326" i="61"/>
  <c r="K326" i="61"/>
  <c r="I620" i="60"/>
  <c r="J620" i="60" s="1"/>
  <c r="A620" i="60" s="1"/>
  <c r="I620" i="61"/>
  <c r="I614" i="60"/>
  <c r="J614" i="60" s="1"/>
  <c r="A614" i="60" s="1"/>
  <c r="I614" i="61"/>
  <c r="J164" i="60"/>
  <c r="A164" i="60" s="1"/>
  <c r="J164" i="61"/>
  <c r="I589" i="60"/>
  <c r="J589" i="60" s="1"/>
  <c r="A589" i="60" s="1"/>
  <c r="I589" i="61"/>
  <c r="I606" i="60"/>
  <c r="I606" i="61"/>
  <c r="I617" i="60"/>
  <c r="J617" i="60" s="1"/>
  <c r="A617" i="60" s="1"/>
  <c r="I617" i="61"/>
  <c r="K112" i="60"/>
  <c r="A112" i="60" s="1"/>
  <c r="K112" i="61"/>
  <c r="A112" i="61" s="1"/>
  <c r="K111" i="61"/>
  <c r="G5" i="61"/>
  <c r="I598" i="60"/>
  <c r="J598" i="60" s="1"/>
  <c r="A598" i="60" s="1"/>
  <c r="I598" i="61"/>
  <c r="K113" i="61"/>
  <c r="B113" i="61" s="1"/>
  <c r="G7" i="61"/>
  <c r="K96" i="61"/>
  <c r="A96" i="61"/>
  <c r="K225" i="61"/>
  <c r="A225" i="61"/>
  <c r="J208" i="61"/>
  <c r="A279" i="61"/>
  <c r="K279" i="61"/>
  <c r="A285" i="61"/>
  <c r="K285" i="61"/>
  <c r="K280" i="61"/>
  <c r="A280" i="61"/>
  <c r="A236" i="61"/>
  <c r="K236" i="61"/>
  <c r="K259" i="61"/>
  <c r="A259" i="61"/>
  <c r="K229" i="61"/>
  <c r="A229" i="61"/>
  <c r="A278" i="61"/>
  <c r="K278" i="61"/>
  <c r="K256" i="61"/>
  <c r="A256" i="61"/>
  <c r="A77" i="54"/>
  <c r="B135" i="56"/>
  <c r="K609" i="60"/>
  <c r="J167" i="60"/>
  <c r="A226" i="60"/>
  <c r="K226" i="60"/>
  <c r="A285" i="60"/>
  <c r="K285" i="60"/>
  <c r="A257" i="60"/>
  <c r="K257" i="60"/>
  <c r="K233" i="60"/>
  <c r="A233" i="60"/>
  <c r="A282" i="60"/>
  <c r="K282" i="60"/>
  <c r="K260" i="60"/>
  <c r="A260" i="60"/>
  <c r="A230" i="60"/>
  <c r="K230" i="60"/>
  <c r="A256" i="60"/>
  <c r="K256" i="60"/>
  <c r="J163" i="60"/>
  <c r="A314" i="60"/>
  <c r="K314" i="60"/>
  <c r="K111" i="60"/>
  <c r="G5" i="60"/>
  <c r="K164" i="60"/>
  <c r="J258" i="60"/>
  <c r="J245" i="60" s="1"/>
  <c r="B249" i="60"/>
  <c r="I75" i="60"/>
  <c r="G9" i="60"/>
  <c r="K225" i="60"/>
  <c r="A225" i="60"/>
  <c r="J208" i="60"/>
  <c r="K255" i="60"/>
  <c r="A255" i="60"/>
  <c r="K262" i="60"/>
  <c r="A262" i="60"/>
  <c r="A239" i="60"/>
  <c r="K239" i="60"/>
  <c r="K234" i="60"/>
  <c r="A234" i="60"/>
  <c r="A227" i="60"/>
  <c r="K227" i="60"/>
  <c r="A240" i="60"/>
  <c r="K240" i="60"/>
  <c r="K228" i="60"/>
  <c r="A228" i="60"/>
  <c r="J151" i="60"/>
  <c r="A151" i="60" s="1"/>
  <c r="C151" i="60"/>
  <c r="K150" i="60"/>
  <c r="I151" i="60"/>
  <c r="A150" i="60"/>
  <c r="A325" i="60"/>
  <c r="K325" i="60"/>
  <c r="J335" i="60"/>
  <c r="J286" i="60"/>
  <c r="B275" i="60"/>
  <c r="A261" i="60"/>
  <c r="K261" i="60"/>
  <c r="K283" i="60"/>
  <c r="A283" i="60"/>
  <c r="K276" i="60"/>
  <c r="J277" i="60"/>
  <c r="A276" i="60"/>
  <c r="A279" i="60"/>
  <c r="K279" i="60"/>
  <c r="A236" i="60"/>
  <c r="K236" i="60"/>
  <c r="K259" i="60"/>
  <c r="A259" i="60"/>
  <c r="K229" i="60"/>
  <c r="A229" i="60"/>
  <c r="A242" i="60"/>
  <c r="K242" i="60"/>
  <c r="A231" i="60"/>
  <c r="K231" i="60"/>
  <c r="A313" i="60"/>
  <c r="K313" i="60"/>
  <c r="A316" i="60"/>
  <c r="K316" i="60"/>
  <c r="M675" i="60"/>
  <c r="A95" i="60"/>
  <c r="M677" i="60"/>
  <c r="M676" i="60"/>
  <c r="M673" i="60"/>
  <c r="M672" i="60"/>
  <c r="M674" i="60"/>
  <c r="K95" i="60"/>
  <c r="J93" i="60"/>
  <c r="J606" i="60"/>
  <c r="A606" i="60" s="1"/>
  <c r="G7" i="60"/>
  <c r="K113" i="60"/>
  <c r="A238" i="60"/>
  <c r="K238" i="60"/>
  <c r="K284" i="60"/>
  <c r="A284" i="60"/>
  <c r="A280" i="60"/>
  <c r="K280" i="60"/>
  <c r="A237" i="60"/>
  <c r="K237" i="60"/>
  <c r="K235" i="60"/>
  <c r="A235" i="60"/>
  <c r="A281" i="60"/>
  <c r="K281" i="60"/>
  <c r="A241" i="60"/>
  <c r="K241" i="60"/>
  <c r="A278" i="60"/>
  <c r="K278" i="60"/>
  <c r="K232" i="60"/>
  <c r="A232" i="60"/>
  <c r="K628" i="60"/>
  <c r="K326" i="60"/>
  <c r="A326" i="60"/>
  <c r="A96" i="60"/>
  <c r="K96" i="60"/>
  <c r="I621" i="58"/>
  <c r="J621" i="58" s="1"/>
  <c r="A621" i="58" s="1"/>
  <c r="I621" i="59"/>
  <c r="I590" i="58"/>
  <c r="J590" i="58" s="1"/>
  <c r="A590" i="58" s="1"/>
  <c r="I590" i="59"/>
  <c r="A231" i="59"/>
  <c r="K231" i="59"/>
  <c r="I606" i="58"/>
  <c r="I606" i="59"/>
  <c r="I617" i="58"/>
  <c r="J617" i="58" s="1"/>
  <c r="A617" i="58" s="1"/>
  <c r="I617" i="59"/>
  <c r="K112" i="58"/>
  <c r="A112" i="58" s="1"/>
  <c r="K112" i="59"/>
  <c r="A112" i="59" s="1"/>
  <c r="K111" i="59"/>
  <c r="G5" i="59"/>
  <c r="I598" i="58"/>
  <c r="J598" i="58" s="1"/>
  <c r="A598" i="58" s="1"/>
  <c r="I598" i="59"/>
  <c r="G7" i="59"/>
  <c r="K113" i="59"/>
  <c r="A280" i="59"/>
  <c r="K280" i="59"/>
  <c r="A262" i="59"/>
  <c r="K262" i="59"/>
  <c r="A237" i="59"/>
  <c r="K237" i="59"/>
  <c r="K257" i="59"/>
  <c r="A257" i="59"/>
  <c r="A282" i="59"/>
  <c r="K282" i="59"/>
  <c r="A229" i="59"/>
  <c r="K229" i="59"/>
  <c r="A260" i="59"/>
  <c r="K260" i="59"/>
  <c r="A232" i="59"/>
  <c r="K232" i="59"/>
  <c r="J163" i="59"/>
  <c r="J335" i="59"/>
  <c r="K325" i="59"/>
  <c r="A325" i="59"/>
  <c r="A96" i="59"/>
  <c r="K96" i="59"/>
  <c r="J167" i="59"/>
  <c r="J628" i="59"/>
  <c r="A628" i="59" s="1"/>
  <c r="A285" i="59"/>
  <c r="K285" i="59"/>
  <c r="J277" i="59"/>
  <c r="K276" i="59"/>
  <c r="A276" i="59"/>
  <c r="A281" i="59"/>
  <c r="K281" i="59"/>
  <c r="I610" i="58"/>
  <c r="J610" i="58" s="1"/>
  <c r="A610" i="58" s="1"/>
  <c r="I610" i="59"/>
  <c r="I620" i="58"/>
  <c r="J620" i="58" s="1"/>
  <c r="A620" i="58" s="1"/>
  <c r="I620" i="59"/>
  <c r="I614" i="58"/>
  <c r="J614" i="58" s="1"/>
  <c r="A614" i="58" s="1"/>
  <c r="I614" i="59"/>
  <c r="J258" i="59"/>
  <c r="B249" i="59"/>
  <c r="I589" i="58"/>
  <c r="I589" i="59"/>
  <c r="I75" i="59"/>
  <c r="G9" i="59"/>
  <c r="A239" i="59"/>
  <c r="K239" i="59"/>
  <c r="K284" i="59"/>
  <c r="A284" i="59"/>
  <c r="A279" i="59"/>
  <c r="K279" i="59"/>
  <c r="A236" i="59"/>
  <c r="K236" i="59"/>
  <c r="K227" i="59"/>
  <c r="A227" i="59"/>
  <c r="A240" i="59"/>
  <c r="K240" i="59"/>
  <c r="A241" i="59"/>
  <c r="K241" i="59"/>
  <c r="A313" i="59"/>
  <c r="K313" i="59"/>
  <c r="K316" i="59"/>
  <c r="A316" i="59"/>
  <c r="A318" i="59"/>
  <c r="K318" i="59"/>
  <c r="J625" i="59"/>
  <c r="A625" i="59" s="1"/>
  <c r="A135" i="59"/>
  <c r="B135" i="59"/>
  <c r="A326" i="59"/>
  <c r="K326" i="59"/>
  <c r="J312" i="58"/>
  <c r="J332" i="58" s="1"/>
  <c r="J312" i="59"/>
  <c r="A283" i="59"/>
  <c r="K283" i="59"/>
  <c r="A235" i="59"/>
  <c r="K235" i="59"/>
  <c r="K233" i="59"/>
  <c r="A233" i="59"/>
  <c r="A228" i="59"/>
  <c r="K228" i="59"/>
  <c r="A256" i="59"/>
  <c r="K256" i="59"/>
  <c r="I151" i="59"/>
  <c r="C151" i="59"/>
  <c r="K150" i="59"/>
  <c r="J151" i="59"/>
  <c r="A151" i="59" s="1"/>
  <c r="A150" i="59"/>
  <c r="J93" i="59"/>
  <c r="A95" i="59"/>
  <c r="K95" i="59"/>
  <c r="M675" i="59"/>
  <c r="M676" i="59"/>
  <c r="M677" i="59"/>
  <c r="M672" i="59"/>
  <c r="M673" i="59"/>
  <c r="M674" i="59"/>
  <c r="A314" i="59"/>
  <c r="K314" i="59"/>
  <c r="A77" i="59"/>
  <c r="I78" i="59"/>
  <c r="B77" i="59"/>
  <c r="J164" i="58"/>
  <c r="K164" i="58" s="1"/>
  <c r="J164" i="59"/>
  <c r="I608" i="58"/>
  <c r="J608" i="58" s="1"/>
  <c r="A608" i="58" s="1"/>
  <c r="I608" i="59"/>
  <c r="I607" i="58"/>
  <c r="J607" i="58" s="1"/>
  <c r="A607" i="58" s="1"/>
  <c r="I607" i="59"/>
  <c r="I618" i="58"/>
  <c r="J618" i="58" s="1"/>
  <c r="A618" i="58" s="1"/>
  <c r="I618" i="59"/>
  <c r="I615" i="58"/>
  <c r="J615" i="58" s="1"/>
  <c r="A615" i="58" s="1"/>
  <c r="I615" i="59"/>
  <c r="J286" i="59"/>
  <c r="B275" i="59"/>
  <c r="I616" i="58"/>
  <c r="J616" i="58" s="1"/>
  <c r="A616" i="58" s="1"/>
  <c r="I616" i="59"/>
  <c r="K225" i="59"/>
  <c r="A225" i="59"/>
  <c r="J208" i="59"/>
  <c r="A255" i="59"/>
  <c r="J245" i="59"/>
  <c r="K255" i="59"/>
  <c r="K238" i="59"/>
  <c r="A238" i="59"/>
  <c r="K226" i="59"/>
  <c r="A226" i="59"/>
  <c r="A234" i="59"/>
  <c r="K234" i="59"/>
  <c r="A259" i="59"/>
  <c r="K259" i="59"/>
  <c r="K278" i="59"/>
  <c r="A278" i="59"/>
  <c r="A242" i="59"/>
  <c r="K242" i="59"/>
  <c r="K230" i="59"/>
  <c r="A230" i="59"/>
  <c r="J609" i="59"/>
  <c r="A609" i="59" s="1"/>
  <c r="K609" i="58"/>
  <c r="K625" i="58"/>
  <c r="J335" i="58"/>
  <c r="A326" i="58"/>
  <c r="K326" i="58"/>
  <c r="A316" i="58"/>
  <c r="K316" i="58"/>
  <c r="K225" i="58"/>
  <c r="A225" i="58"/>
  <c r="J208" i="58"/>
  <c r="K238" i="58"/>
  <c r="A238" i="58"/>
  <c r="A280" i="58"/>
  <c r="K280" i="58"/>
  <c r="K257" i="58"/>
  <c r="A257" i="58"/>
  <c r="A227" i="58"/>
  <c r="K227" i="58"/>
  <c r="A228" i="58"/>
  <c r="K228" i="58"/>
  <c r="K278" i="58"/>
  <c r="A278" i="58"/>
  <c r="A232" i="58"/>
  <c r="K232" i="58"/>
  <c r="A313" i="58"/>
  <c r="K313" i="58"/>
  <c r="J167" i="58"/>
  <c r="J258" i="58"/>
  <c r="J245" i="58" s="1"/>
  <c r="B249" i="58"/>
  <c r="J589" i="58"/>
  <c r="A589" i="58" s="1"/>
  <c r="I75" i="58"/>
  <c r="G9" i="58"/>
  <c r="A78" i="58"/>
  <c r="A261" i="58"/>
  <c r="K261" i="58"/>
  <c r="A255" i="58"/>
  <c r="K255" i="58"/>
  <c r="A239" i="58"/>
  <c r="K239" i="58"/>
  <c r="A279" i="58"/>
  <c r="K279" i="58"/>
  <c r="K234" i="58"/>
  <c r="A234" i="58"/>
  <c r="K259" i="58"/>
  <c r="A259" i="58"/>
  <c r="K256" i="58"/>
  <c r="A256" i="58"/>
  <c r="K260" i="58"/>
  <c r="A260" i="58"/>
  <c r="K240" i="58"/>
  <c r="A240" i="58"/>
  <c r="J286" i="58"/>
  <c r="B275" i="58"/>
  <c r="K628" i="58"/>
  <c r="A314" i="58"/>
  <c r="K314" i="58"/>
  <c r="A95" i="58"/>
  <c r="M675" i="58"/>
  <c r="K95" i="58"/>
  <c r="M674" i="58"/>
  <c r="M673" i="58"/>
  <c r="M676" i="58"/>
  <c r="J93" i="58"/>
  <c r="M672" i="58"/>
  <c r="M677" i="58"/>
  <c r="A325" i="58"/>
  <c r="K325" i="58"/>
  <c r="A285" i="58"/>
  <c r="K285" i="58"/>
  <c r="K283" i="58"/>
  <c r="A283" i="58"/>
  <c r="K284" i="58"/>
  <c r="A284" i="58"/>
  <c r="K235" i="58"/>
  <c r="A235" i="58"/>
  <c r="A237" i="58"/>
  <c r="K237" i="58"/>
  <c r="K281" i="58"/>
  <c r="A281" i="58"/>
  <c r="K229" i="58"/>
  <c r="A229" i="58"/>
  <c r="K241" i="58"/>
  <c r="A241" i="58"/>
  <c r="I151" i="58"/>
  <c r="K150" i="58"/>
  <c r="J151" i="58"/>
  <c r="A150" i="58"/>
  <c r="C151" i="58"/>
  <c r="J606" i="58"/>
  <c r="A606" i="58" s="1"/>
  <c r="K111" i="58"/>
  <c r="G5" i="58"/>
  <c r="K113" i="58"/>
  <c r="G7" i="58"/>
  <c r="K96" i="58"/>
  <c r="A96" i="58"/>
  <c r="A262" i="58"/>
  <c r="K262" i="58"/>
  <c r="J277" i="58"/>
  <c r="K276" i="58"/>
  <c r="A276" i="58"/>
  <c r="A226" i="58"/>
  <c r="K226" i="58"/>
  <c r="A236" i="58"/>
  <c r="K236" i="58"/>
  <c r="A233" i="58"/>
  <c r="K233" i="58"/>
  <c r="K282" i="58"/>
  <c r="A282" i="58"/>
  <c r="A230" i="58"/>
  <c r="K230" i="58"/>
  <c r="A231" i="58"/>
  <c r="K231" i="58"/>
  <c r="A242" i="58"/>
  <c r="K242" i="58"/>
  <c r="J163" i="58"/>
  <c r="K628" i="56"/>
  <c r="A77" i="56"/>
  <c r="J312" i="56"/>
  <c r="K312" i="56" s="1"/>
  <c r="J312" i="57"/>
  <c r="J167" i="57"/>
  <c r="J625" i="57"/>
  <c r="A625" i="57" s="1"/>
  <c r="A318" i="57"/>
  <c r="K318" i="57"/>
  <c r="K235" i="57"/>
  <c r="A235" i="57"/>
  <c r="K227" i="57"/>
  <c r="A227" i="57"/>
  <c r="K278" i="57"/>
  <c r="A278" i="57"/>
  <c r="K230" i="57"/>
  <c r="A230" i="57"/>
  <c r="K232" i="57"/>
  <c r="A232" i="57"/>
  <c r="A313" i="57"/>
  <c r="K313" i="57"/>
  <c r="A314" i="57"/>
  <c r="K314" i="57"/>
  <c r="I608" i="56"/>
  <c r="J608" i="56" s="1"/>
  <c r="A608" i="56" s="1"/>
  <c r="I608" i="57"/>
  <c r="I607" i="56"/>
  <c r="J607" i="56" s="1"/>
  <c r="A607" i="56" s="1"/>
  <c r="I607" i="57"/>
  <c r="I618" i="56"/>
  <c r="J618" i="56" s="1"/>
  <c r="A618" i="56" s="1"/>
  <c r="I618" i="57"/>
  <c r="I615" i="56"/>
  <c r="J615" i="56" s="1"/>
  <c r="A615" i="56" s="1"/>
  <c r="I615" i="57"/>
  <c r="J286" i="57"/>
  <c r="B275" i="57"/>
  <c r="I616" i="56"/>
  <c r="J616" i="56" s="1"/>
  <c r="A616" i="56" s="1"/>
  <c r="I616" i="57"/>
  <c r="A326" i="57"/>
  <c r="K326" i="57"/>
  <c r="A96" i="57"/>
  <c r="K96" i="57"/>
  <c r="K280" i="57"/>
  <c r="A280" i="57"/>
  <c r="K238" i="57"/>
  <c r="A238" i="57"/>
  <c r="K279" i="57"/>
  <c r="A279" i="57"/>
  <c r="K257" i="57"/>
  <c r="A257" i="57"/>
  <c r="A236" i="57"/>
  <c r="K236" i="57"/>
  <c r="K281" i="57"/>
  <c r="A281" i="57"/>
  <c r="A241" i="57"/>
  <c r="K241" i="57"/>
  <c r="K229" i="57"/>
  <c r="A229" i="57"/>
  <c r="A256" i="57"/>
  <c r="K256" i="57"/>
  <c r="J163" i="57"/>
  <c r="J335" i="57"/>
  <c r="A325" i="57"/>
  <c r="K325" i="57"/>
  <c r="A77" i="57"/>
  <c r="I78" i="57"/>
  <c r="B77" i="57"/>
  <c r="B135" i="57"/>
  <c r="A135" i="57"/>
  <c r="K239" i="57"/>
  <c r="A239" i="57"/>
  <c r="A316" i="57"/>
  <c r="K316" i="57"/>
  <c r="I606" i="56"/>
  <c r="I606" i="57"/>
  <c r="I617" i="56"/>
  <c r="J617" i="56" s="1"/>
  <c r="A617" i="56" s="1"/>
  <c r="I617" i="57"/>
  <c r="K112" i="56"/>
  <c r="A112" i="56" s="1"/>
  <c r="K112" i="57"/>
  <c r="G5" i="57"/>
  <c r="K111" i="57"/>
  <c r="I598" i="56"/>
  <c r="J598" i="56" s="1"/>
  <c r="A598" i="56" s="1"/>
  <c r="I598" i="57"/>
  <c r="K113" i="57"/>
  <c r="G7" i="57"/>
  <c r="J93" i="57"/>
  <c r="A95" i="57"/>
  <c r="M674" i="57"/>
  <c r="M673" i="57"/>
  <c r="M672" i="57"/>
  <c r="M676" i="57"/>
  <c r="M677" i="57"/>
  <c r="K95" i="57"/>
  <c r="M675" i="57"/>
  <c r="J628" i="57"/>
  <c r="A628" i="57" s="1"/>
  <c r="A285" i="57"/>
  <c r="K285" i="57"/>
  <c r="J277" i="57"/>
  <c r="K276" i="57"/>
  <c r="A276" i="57"/>
  <c r="A283" i="57"/>
  <c r="K283" i="57"/>
  <c r="A237" i="57"/>
  <c r="K237" i="57"/>
  <c r="K233" i="57"/>
  <c r="A233" i="57"/>
  <c r="A282" i="57"/>
  <c r="K282" i="57"/>
  <c r="A228" i="57"/>
  <c r="K228" i="57"/>
  <c r="K231" i="57"/>
  <c r="A231" i="57"/>
  <c r="A260" i="57"/>
  <c r="K260" i="57"/>
  <c r="C151" i="57"/>
  <c r="I151" i="57"/>
  <c r="J151" i="57"/>
  <c r="A150" i="57"/>
  <c r="K150" i="57"/>
  <c r="I621" i="56"/>
  <c r="J621" i="56" s="1"/>
  <c r="A621" i="56" s="1"/>
  <c r="I621" i="57"/>
  <c r="I590" i="56"/>
  <c r="J590" i="56" s="1"/>
  <c r="A590" i="56" s="1"/>
  <c r="I590" i="57"/>
  <c r="A262" i="57"/>
  <c r="K262" i="57"/>
  <c r="J609" i="57"/>
  <c r="A609" i="57" s="1"/>
  <c r="I610" i="56"/>
  <c r="J610" i="56" s="1"/>
  <c r="A610" i="56" s="1"/>
  <c r="I610" i="57"/>
  <c r="I620" i="56"/>
  <c r="J620" i="56" s="1"/>
  <c r="A620" i="56" s="1"/>
  <c r="I620" i="57"/>
  <c r="I614" i="56"/>
  <c r="J614" i="56" s="1"/>
  <c r="A614" i="56" s="1"/>
  <c r="I614" i="57"/>
  <c r="J164" i="56"/>
  <c r="K164" i="56" s="1"/>
  <c r="J164" i="57"/>
  <c r="J258" i="57"/>
  <c r="J245" i="57" s="1"/>
  <c r="B249" i="57"/>
  <c r="I589" i="56"/>
  <c r="J589" i="56" s="1"/>
  <c r="A589" i="56" s="1"/>
  <c r="I589" i="57"/>
  <c r="I75" i="57"/>
  <c r="G9" i="57"/>
  <c r="K261" i="57"/>
  <c r="A261" i="57"/>
  <c r="J208" i="57"/>
  <c r="A225" i="57"/>
  <c r="K225" i="57"/>
  <c r="A255" i="57"/>
  <c r="K255" i="57"/>
  <c r="K226" i="57"/>
  <c r="A226" i="57"/>
  <c r="A284" i="57"/>
  <c r="K284" i="57"/>
  <c r="A234" i="57"/>
  <c r="K234" i="57"/>
  <c r="A259" i="57"/>
  <c r="K259" i="57"/>
  <c r="A240" i="57"/>
  <c r="K240" i="57"/>
  <c r="A242" i="57"/>
  <c r="K242" i="57"/>
  <c r="K609" i="56"/>
  <c r="J167" i="56"/>
  <c r="A314" i="56"/>
  <c r="K314" i="56"/>
  <c r="J625" i="56"/>
  <c r="A625" i="56" s="1"/>
  <c r="A285" i="56"/>
  <c r="K285" i="56"/>
  <c r="A262" i="56"/>
  <c r="K262" i="56"/>
  <c r="A237" i="56"/>
  <c r="K237" i="56"/>
  <c r="K235" i="56"/>
  <c r="A235" i="56"/>
  <c r="A281" i="56"/>
  <c r="K281" i="56"/>
  <c r="K242" i="56"/>
  <c r="A242" i="56"/>
  <c r="A240" i="56"/>
  <c r="K240" i="56"/>
  <c r="I151" i="56"/>
  <c r="J151" i="56"/>
  <c r="A151" i="56" s="1"/>
  <c r="A150" i="56"/>
  <c r="C151" i="56"/>
  <c r="K150" i="56"/>
  <c r="J258" i="56"/>
  <c r="B249" i="56"/>
  <c r="I75" i="56"/>
  <c r="G9" i="56"/>
  <c r="A326" i="56"/>
  <c r="K326" i="56"/>
  <c r="A255" i="56"/>
  <c r="K255" i="56"/>
  <c r="A239" i="56"/>
  <c r="K239" i="56"/>
  <c r="K283" i="56"/>
  <c r="A283" i="56"/>
  <c r="A236" i="56"/>
  <c r="K236" i="56"/>
  <c r="A233" i="56"/>
  <c r="K233" i="56"/>
  <c r="A282" i="56"/>
  <c r="K282" i="56"/>
  <c r="K230" i="56"/>
  <c r="A230" i="56"/>
  <c r="K260" i="56"/>
  <c r="A260" i="56"/>
  <c r="K256" i="56"/>
  <c r="A256" i="56"/>
  <c r="J163" i="56"/>
  <c r="K111" i="56"/>
  <c r="G5" i="56"/>
  <c r="J286" i="56"/>
  <c r="B275" i="56"/>
  <c r="K325" i="56"/>
  <c r="A325" i="56"/>
  <c r="J335" i="56"/>
  <c r="A78" i="56"/>
  <c r="B78" i="56"/>
  <c r="K96" i="56"/>
  <c r="A96" i="56"/>
  <c r="K225" i="56"/>
  <c r="A225" i="56"/>
  <c r="J208" i="56"/>
  <c r="A280" i="56"/>
  <c r="K280" i="56"/>
  <c r="K284" i="56"/>
  <c r="A284" i="56"/>
  <c r="K226" i="56"/>
  <c r="A226" i="56"/>
  <c r="K234" i="56"/>
  <c r="A234" i="56"/>
  <c r="A227" i="56"/>
  <c r="K227" i="56"/>
  <c r="K229" i="56"/>
  <c r="A229" i="56"/>
  <c r="K278" i="56"/>
  <c r="A278" i="56"/>
  <c r="A231" i="56"/>
  <c r="K231" i="56"/>
  <c r="K313" i="56"/>
  <c r="A313" i="56"/>
  <c r="A316" i="56"/>
  <c r="K316" i="56"/>
  <c r="K113" i="56"/>
  <c r="G7" i="56"/>
  <c r="A95" i="56"/>
  <c r="K95" i="56"/>
  <c r="J93" i="56"/>
  <c r="M674" i="56"/>
  <c r="M675" i="56"/>
  <c r="M676" i="56"/>
  <c r="M677" i="56"/>
  <c r="M672" i="56"/>
  <c r="M673" i="56"/>
  <c r="K261" i="56"/>
  <c r="A261" i="56"/>
  <c r="K276" i="56"/>
  <c r="A276" i="56"/>
  <c r="J277" i="56"/>
  <c r="J265" i="56" s="1"/>
  <c r="A238" i="56"/>
  <c r="K238" i="56"/>
  <c r="A279" i="56"/>
  <c r="K279" i="56"/>
  <c r="A257" i="56"/>
  <c r="K257" i="56"/>
  <c r="K259" i="56"/>
  <c r="A259" i="56"/>
  <c r="A241" i="56"/>
  <c r="K241" i="56"/>
  <c r="K228" i="56"/>
  <c r="A228" i="56"/>
  <c r="K232" i="56"/>
  <c r="A232" i="56"/>
  <c r="A77" i="46"/>
  <c r="B77" i="46"/>
  <c r="J167" i="55"/>
  <c r="I590" i="54"/>
  <c r="J590" i="54" s="1"/>
  <c r="A590" i="54" s="1"/>
  <c r="I590" i="55"/>
  <c r="K609" i="54"/>
  <c r="J609" i="55"/>
  <c r="A609" i="55" s="1"/>
  <c r="K261" i="55"/>
  <c r="A261" i="55"/>
  <c r="I625" i="55"/>
  <c r="A239" i="55"/>
  <c r="K239" i="55"/>
  <c r="A285" i="55"/>
  <c r="K285" i="55"/>
  <c r="A235" i="55"/>
  <c r="K235" i="55"/>
  <c r="A257" i="55"/>
  <c r="K257" i="55"/>
  <c r="K282" i="55"/>
  <c r="A282" i="55"/>
  <c r="K260" i="55"/>
  <c r="A260" i="55"/>
  <c r="K256" i="55"/>
  <c r="A256" i="55"/>
  <c r="I151" i="55"/>
  <c r="C151" i="55"/>
  <c r="K150" i="55"/>
  <c r="A150" i="55"/>
  <c r="J151" i="55"/>
  <c r="A151" i="55" s="1"/>
  <c r="I621" i="54"/>
  <c r="J621" i="54" s="1"/>
  <c r="A621" i="54" s="1"/>
  <c r="I621" i="55"/>
  <c r="J312" i="54"/>
  <c r="J334" i="54" s="1"/>
  <c r="J312" i="55"/>
  <c r="I614" i="54"/>
  <c r="J614" i="54" s="1"/>
  <c r="A614" i="54" s="1"/>
  <c r="I614" i="55"/>
  <c r="J164" i="54"/>
  <c r="K164" i="54" s="1"/>
  <c r="J164" i="55"/>
  <c r="G9" i="55"/>
  <c r="I75" i="55"/>
  <c r="A314" i="55"/>
  <c r="K314" i="55"/>
  <c r="B77" i="55"/>
  <c r="A77" i="55"/>
  <c r="I78" i="55"/>
  <c r="K96" i="55"/>
  <c r="A96" i="55"/>
  <c r="A279" i="55"/>
  <c r="K279" i="55"/>
  <c r="K226" i="55"/>
  <c r="A226" i="55"/>
  <c r="A280" i="55"/>
  <c r="K280" i="55"/>
  <c r="K234" i="55"/>
  <c r="A234" i="55"/>
  <c r="A233" i="55"/>
  <c r="K233" i="55"/>
  <c r="A281" i="55"/>
  <c r="K281" i="55"/>
  <c r="K278" i="55"/>
  <c r="A278" i="55"/>
  <c r="A231" i="55"/>
  <c r="K231" i="55"/>
  <c r="K229" i="55"/>
  <c r="A229" i="55"/>
  <c r="J163" i="55"/>
  <c r="I610" i="54"/>
  <c r="J610" i="54" s="1"/>
  <c r="A610" i="54" s="1"/>
  <c r="I610" i="55"/>
  <c r="I620" i="54"/>
  <c r="J620" i="54" s="1"/>
  <c r="A620" i="54" s="1"/>
  <c r="I620" i="55"/>
  <c r="J258" i="55"/>
  <c r="B249" i="55"/>
  <c r="I589" i="54"/>
  <c r="J589" i="54" s="1"/>
  <c r="A589" i="54" s="1"/>
  <c r="I589" i="55"/>
  <c r="I608" i="54"/>
  <c r="J608" i="54" s="1"/>
  <c r="A608" i="54" s="1"/>
  <c r="I608" i="55"/>
  <c r="I607" i="54"/>
  <c r="J607" i="54" s="1"/>
  <c r="A607" i="54" s="1"/>
  <c r="I607" i="55"/>
  <c r="I618" i="54"/>
  <c r="J618" i="54" s="1"/>
  <c r="A618" i="54" s="1"/>
  <c r="I618" i="55"/>
  <c r="I615" i="54"/>
  <c r="J615" i="54" s="1"/>
  <c r="A615" i="54" s="1"/>
  <c r="I615" i="55"/>
  <c r="J286" i="55"/>
  <c r="B275" i="55"/>
  <c r="I616" i="54"/>
  <c r="J616" i="54" s="1"/>
  <c r="A616" i="54" s="1"/>
  <c r="I616" i="55"/>
  <c r="K628" i="54"/>
  <c r="J628" i="55"/>
  <c r="A628" i="55" s="1"/>
  <c r="A326" i="55"/>
  <c r="K326" i="55"/>
  <c r="A95" i="55"/>
  <c r="J93" i="55"/>
  <c r="M673" i="55"/>
  <c r="M672" i="55"/>
  <c r="K95" i="55"/>
  <c r="M674" i="55"/>
  <c r="M677" i="55"/>
  <c r="M675" i="55"/>
  <c r="M676" i="55"/>
  <c r="A283" i="55"/>
  <c r="K283" i="55"/>
  <c r="A262" i="55"/>
  <c r="K262" i="55"/>
  <c r="J277" i="55"/>
  <c r="K276" i="55"/>
  <c r="A276" i="55"/>
  <c r="A237" i="55"/>
  <c r="K237" i="55"/>
  <c r="A227" i="55"/>
  <c r="K227" i="55"/>
  <c r="K230" i="55"/>
  <c r="A230" i="55"/>
  <c r="A228" i="55"/>
  <c r="K228" i="55"/>
  <c r="K232" i="55"/>
  <c r="A232" i="55"/>
  <c r="A313" i="55"/>
  <c r="K313" i="55"/>
  <c r="A316" i="55"/>
  <c r="K316" i="55"/>
  <c r="I606" i="54"/>
  <c r="J606" i="54" s="1"/>
  <c r="A606" i="54" s="1"/>
  <c r="I606" i="55"/>
  <c r="I617" i="54"/>
  <c r="J617" i="54" s="1"/>
  <c r="A617" i="54" s="1"/>
  <c r="I617" i="55"/>
  <c r="K112" i="54"/>
  <c r="A112" i="54" s="1"/>
  <c r="K112" i="55"/>
  <c r="A112" i="55" s="1"/>
  <c r="K111" i="55"/>
  <c r="G5" i="55"/>
  <c r="I598" i="54"/>
  <c r="J598" i="54" s="1"/>
  <c r="A598" i="54" s="1"/>
  <c r="I598" i="55"/>
  <c r="K113" i="55"/>
  <c r="B113" i="55" s="1"/>
  <c r="G7" i="55"/>
  <c r="K325" i="55"/>
  <c r="J335" i="55"/>
  <c r="A325" i="55"/>
  <c r="A135" i="55"/>
  <c r="B135" i="55"/>
  <c r="A318" i="55"/>
  <c r="K318" i="55"/>
  <c r="K225" i="55"/>
  <c r="A225" i="55"/>
  <c r="J208" i="55"/>
  <c r="A238" i="55"/>
  <c r="K238" i="55"/>
  <c r="A255" i="55"/>
  <c r="K255" i="55"/>
  <c r="J245" i="55"/>
  <c r="A284" i="55"/>
  <c r="K284" i="55"/>
  <c r="A236" i="55"/>
  <c r="K236" i="55"/>
  <c r="K259" i="55"/>
  <c r="A259" i="55"/>
  <c r="A241" i="55"/>
  <c r="K241" i="55"/>
  <c r="A242" i="55"/>
  <c r="K242" i="55"/>
  <c r="K240" i="55"/>
  <c r="A240" i="55"/>
  <c r="J258" i="54"/>
  <c r="J245" i="54" s="1"/>
  <c r="B249" i="54"/>
  <c r="B78" i="54"/>
  <c r="A78" i="54"/>
  <c r="A96" i="54"/>
  <c r="K96" i="54"/>
  <c r="A238" i="54"/>
  <c r="K238" i="54"/>
  <c r="K276" i="54"/>
  <c r="J277" i="54"/>
  <c r="A276" i="54"/>
  <c r="A280" i="54"/>
  <c r="K280" i="54"/>
  <c r="K235" i="54"/>
  <c r="A235" i="54"/>
  <c r="A237" i="54"/>
  <c r="K237" i="54"/>
  <c r="A281" i="54"/>
  <c r="K281" i="54"/>
  <c r="K228" i="54"/>
  <c r="A228" i="54"/>
  <c r="K260" i="54"/>
  <c r="A260" i="54"/>
  <c r="A256" i="54"/>
  <c r="K256" i="54"/>
  <c r="J163" i="54"/>
  <c r="I75" i="54"/>
  <c r="G9" i="54"/>
  <c r="J286" i="54"/>
  <c r="B275" i="54"/>
  <c r="A314" i="54"/>
  <c r="K314" i="54"/>
  <c r="J335" i="54"/>
  <c r="A326" i="54"/>
  <c r="K326" i="54"/>
  <c r="J93" i="54"/>
  <c r="M674" i="54"/>
  <c r="M675" i="54"/>
  <c r="A95" i="54"/>
  <c r="M677" i="54"/>
  <c r="M676" i="54"/>
  <c r="K95" i="54"/>
  <c r="M673" i="54"/>
  <c r="M672" i="54"/>
  <c r="A285" i="54"/>
  <c r="K285" i="54"/>
  <c r="K255" i="54"/>
  <c r="A255" i="54"/>
  <c r="A236" i="54"/>
  <c r="K236" i="54"/>
  <c r="K233" i="54"/>
  <c r="A233" i="54"/>
  <c r="K282" i="54"/>
  <c r="A282" i="54"/>
  <c r="K232" i="54"/>
  <c r="A232" i="54"/>
  <c r="A240" i="54"/>
  <c r="K240" i="54"/>
  <c r="A278" i="54"/>
  <c r="K278" i="54"/>
  <c r="C151" i="54"/>
  <c r="I151" i="54"/>
  <c r="A150" i="54"/>
  <c r="J151" i="54"/>
  <c r="A151" i="54" s="1"/>
  <c r="K150" i="54"/>
  <c r="J167" i="54"/>
  <c r="K111" i="54"/>
  <c r="G5" i="54"/>
  <c r="G7" i="54"/>
  <c r="K113" i="54"/>
  <c r="A225" i="54"/>
  <c r="K225" i="54"/>
  <c r="J208" i="54"/>
  <c r="A226" i="54"/>
  <c r="K226" i="54"/>
  <c r="K239" i="54"/>
  <c r="A239" i="54"/>
  <c r="K284" i="54"/>
  <c r="A284" i="54"/>
  <c r="A257" i="54"/>
  <c r="K257" i="54"/>
  <c r="K227" i="54"/>
  <c r="A227" i="54"/>
  <c r="A231" i="54"/>
  <c r="K231" i="54"/>
  <c r="K241" i="54"/>
  <c r="A241" i="54"/>
  <c r="A313" i="54"/>
  <c r="K313" i="54"/>
  <c r="A316" i="54"/>
  <c r="K316" i="54"/>
  <c r="J332" i="54"/>
  <c r="J625" i="54"/>
  <c r="A625" i="54" s="1"/>
  <c r="A325" i="54"/>
  <c r="K325" i="54"/>
  <c r="A261" i="54"/>
  <c r="K261" i="54"/>
  <c r="A262" i="54"/>
  <c r="K262" i="54"/>
  <c r="A279" i="54"/>
  <c r="K279" i="54"/>
  <c r="K283" i="54"/>
  <c r="A283" i="54"/>
  <c r="K234" i="54"/>
  <c r="A234" i="54"/>
  <c r="K259" i="54"/>
  <c r="A259" i="54"/>
  <c r="A230" i="54"/>
  <c r="K230" i="54"/>
  <c r="A229" i="54"/>
  <c r="K229" i="54"/>
  <c r="K242" i="54"/>
  <c r="A242" i="54"/>
  <c r="I78" i="44"/>
  <c r="B78" i="44" s="1"/>
  <c r="B77" i="48"/>
  <c r="I78" i="48"/>
  <c r="B78" i="48" s="1"/>
  <c r="A135" i="46"/>
  <c r="K625" i="49"/>
  <c r="A77" i="42"/>
  <c r="A261" i="43"/>
  <c r="A318" i="44"/>
  <c r="I78" i="42"/>
  <c r="B78" i="42" s="1"/>
  <c r="B77" i="44"/>
  <c r="K318" i="46"/>
  <c r="I608" i="48"/>
  <c r="J608" i="48" s="1"/>
  <c r="A608" i="48" s="1"/>
  <c r="I608" i="49"/>
  <c r="I607" i="48"/>
  <c r="J607" i="48" s="1"/>
  <c r="A607" i="48" s="1"/>
  <c r="I607" i="49"/>
  <c r="I615" i="48"/>
  <c r="J615" i="48" s="1"/>
  <c r="A615" i="48" s="1"/>
  <c r="I615" i="49"/>
  <c r="I606" i="48"/>
  <c r="J606" i="48" s="1"/>
  <c r="A606" i="48" s="1"/>
  <c r="I606" i="49"/>
  <c r="I617" i="48"/>
  <c r="J617" i="48" s="1"/>
  <c r="A617" i="48" s="1"/>
  <c r="I617" i="49"/>
  <c r="K112" i="48"/>
  <c r="A112" i="48" s="1"/>
  <c r="K112" i="49"/>
  <c r="A112" i="49" s="1"/>
  <c r="G5" i="49"/>
  <c r="K111" i="49"/>
  <c r="I598" i="48"/>
  <c r="J598" i="48" s="1"/>
  <c r="A598" i="48" s="1"/>
  <c r="I598" i="49"/>
  <c r="K113" i="49"/>
  <c r="G7" i="49"/>
  <c r="K628" i="46"/>
  <c r="K261" i="49"/>
  <c r="A261" i="49"/>
  <c r="A238" i="49"/>
  <c r="K238" i="49"/>
  <c r="A226" i="49"/>
  <c r="K226" i="49"/>
  <c r="J277" i="49"/>
  <c r="A276" i="49"/>
  <c r="K276" i="49"/>
  <c r="A237" i="49"/>
  <c r="K237" i="49"/>
  <c r="A257" i="49"/>
  <c r="K257" i="49"/>
  <c r="A282" i="49"/>
  <c r="K282" i="49"/>
  <c r="K231" i="49"/>
  <c r="A231" i="49"/>
  <c r="K256" i="49"/>
  <c r="A256" i="49"/>
  <c r="J163" i="49"/>
  <c r="A314" i="49"/>
  <c r="K314" i="49"/>
  <c r="J335" i="49"/>
  <c r="A325" i="49"/>
  <c r="K325" i="49"/>
  <c r="J609" i="49"/>
  <c r="A609" i="49" s="1"/>
  <c r="A77" i="49"/>
  <c r="B77" i="49"/>
  <c r="I78" i="49"/>
  <c r="A95" i="49"/>
  <c r="M675" i="49"/>
  <c r="K95" i="49"/>
  <c r="M677" i="49"/>
  <c r="M676" i="49"/>
  <c r="J93" i="49"/>
  <c r="M674" i="49"/>
  <c r="M673" i="49"/>
  <c r="M672" i="49"/>
  <c r="J312" i="48"/>
  <c r="J334" i="48" s="1"/>
  <c r="J312" i="49"/>
  <c r="J167" i="49"/>
  <c r="I590" i="48"/>
  <c r="J590" i="48" s="1"/>
  <c r="A590" i="48" s="1"/>
  <c r="I590" i="49"/>
  <c r="A280" i="49"/>
  <c r="K280" i="49"/>
  <c r="A285" i="49"/>
  <c r="K285" i="49"/>
  <c r="K235" i="49"/>
  <c r="A235" i="49"/>
  <c r="A233" i="49"/>
  <c r="K233" i="49"/>
  <c r="A281" i="49"/>
  <c r="K281" i="49"/>
  <c r="K278" i="49"/>
  <c r="A278" i="49"/>
  <c r="A230" i="49"/>
  <c r="K230" i="49"/>
  <c r="A260" i="49"/>
  <c r="K260" i="49"/>
  <c r="I151" i="49"/>
  <c r="J151" i="49"/>
  <c r="A151" i="49" s="1"/>
  <c r="A150" i="49"/>
  <c r="C151" i="49"/>
  <c r="K150" i="49"/>
  <c r="J628" i="49"/>
  <c r="A628" i="49" s="1"/>
  <c r="K96" i="49"/>
  <c r="A96" i="49"/>
  <c r="I610" i="48"/>
  <c r="J610" i="48" s="1"/>
  <c r="A610" i="48" s="1"/>
  <c r="I610" i="49"/>
  <c r="I620" i="48"/>
  <c r="J620" i="48" s="1"/>
  <c r="A620" i="48" s="1"/>
  <c r="I620" i="49"/>
  <c r="I614" i="48"/>
  <c r="J614" i="48" s="1"/>
  <c r="A614" i="48" s="1"/>
  <c r="I614" i="49"/>
  <c r="J164" i="48"/>
  <c r="K164" i="48" s="1"/>
  <c r="J164" i="49"/>
  <c r="J258" i="49"/>
  <c r="J245" i="49" s="1"/>
  <c r="B249" i="49"/>
  <c r="I589" i="48"/>
  <c r="J589" i="48" s="1"/>
  <c r="A589" i="48" s="1"/>
  <c r="I589" i="49"/>
  <c r="G9" i="49"/>
  <c r="I75" i="49"/>
  <c r="A283" i="49"/>
  <c r="K283" i="49"/>
  <c r="K262" i="49"/>
  <c r="A262" i="49"/>
  <c r="K239" i="49"/>
  <c r="A239" i="49"/>
  <c r="K234" i="49"/>
  <c r="A234" i="49"/>
  <c r="A227" i="49"/>
  <c r="K227" i="49"/>
  <c r="A232" i="49"/>
  <c r="K232" i="49"/>
  <c r="K228" i="49"/>
  <c r="A228" i="49"/>
  <c r="K229" i="49"/>
  <c r="A229" i="49"/>
  <c r="A313" i="49"/>
  <c r="K313" i="49"/>
  <c r="A316" i="49"/>
  <c r="K316" i="49"/>
  <c r="K326" i="49"/>
  <c r="A326" i="49"/>
  <c r="A318" i="49"/>
  <c r="K318" i="49"/>
  <c r="I621" i="48"/>
  <c r="J621" i="48" s="1"/>
  <c r="A621" i="48" s="1"/>
  <c r="I621" i="49"/>
  <c r="I618" i="48"/>
  <c r="J618" i="48" s="1"/>
  <c r="A618" i="48" s="1"/>
  <c r="I618" i="49"/>
  <c r="J286" i="49"/>
  <c r="B275" i="49"/>
  <c r="I616" i="48"/>
  <c r="J616" i="48" s="1"/>
  <c r="A616" i="48" s="1"/>
  <c r="I616" i="49"/>
  <c r="A135" i="49"/>
  <c r="B135" i="49"/>
  <c r="J208" i="49"/>
  <c r="K225" i="49"/>
  <c r="A225" i="49"/>
  <c r="K284" i="49"/>
  <c r="A284" i="49"/>
  <c r="K255" i="49"/>
  <c r="A255" i="49"/>
  <c r="A279" i="49"/>
  <c r="K279" i="49"/>
  <c r="A236" i="49"/>
  <c r="K236" i="49"/>
  <c r="K259" i="49"/>
  <c r="A259" i="49"/>
  <c r="A241" i="49"/>
  <c r="K241" i="49"/>
  <c r="A242" i="49"/>
  <c r="K242" i="49"/>
  <c r="A240" i="49"/>
  <c r="K240" i="49"/>
  <c r="K628" i="48"/>
  <c r="I625" i="45"/>
  <c r="J625" i="45" s="1"/>
  <c r="A625" i="45" s="1"/>
  <c r="K111" i="48"/>
  <c r="G5" i="48"/>
  <c r="K113" i="48"/>
  <c r="G7" i="48"/>
  <c r="A225" i="48"/>
  <c r="J208" i="48"/>
  <c r="K225" i="48"/>
  <c r="A262" i="48"/>
  <c r="K262" i="48"/>
  <c r="A280" i="48"/>
  <c r="K280" i="48"/>
  <c r="A279" i="48"/>
  <c r="K279" i="48"/>
  <c r="A236" i="48"/>
  <c r="K236" i="48"/>
  <c r="A227" i="48"/>
  <c r="K227" i="48"/>
  <c r="K229" i="48"/>
  <c r="A229" i="48"/>
  <c r="A240" i="48"/>
  <c r="K240" i="48"/>
  <c r="A278" i="48"/>
  <c r="K278" i="48"/>
  <c r="A313" i="48"/>
  <c r="K313" i="48"/>
  <c r="A316" i="48"/>
  <c r="K316" i="48"/>
  <c r="K325" i="48"/>
  <c r="A325" i="48"/>
  <c r="J335" i="48"/>
  <c r="A326" i="48"/>
  <c r="K326" i="48"/>
  <c r="J167" i="48"/>
  <c r="J625" i="48"/>
  <c r="A625" i="48" s="1"/>
  <c r="K261" i="48"/>
  <c r="A261" i="48"/>
  <c r="K284" i="48"/>
  <c r="A284" i="48"/>
  <c r="A285" i="48"/>
  <c r="K285" i="48"/>
  <c r="A238" i="48"/>
  <c r="K238" i="48"/>
  <c r="A235" i="48"/>
  <c r="K235" i="48"/>
  <c r="K259" i="48"/>
  <c r="A259" i="48"/>
  <c r="K256" i="48"/>
  <c r="A256" i="48"/>
  <c r="K260" i="48"/>
  <c r="A260" i="48"/>
  <c r="A231" i="48"/>
  <c r="K231" i="48"/>
  <c r="J331" i="48"/>
  <c r="B249" i="48"/>
  <c r="J258" i="48"/>
  <c r="J245" i="48" s="1"/>
  <c r="I75" i="48"/>
  <c r="G9" i="48"/>
  <c r="K96" i="48"/>
  <c r="A96" i="48"/>
  <c r="K283" i="48"/>
  <c r="A283" i="48"/>
  <c r="A226" i="48"/>
  <c r="K226" i="48"/>
  <c r="A257" i="48"/>
  <c r="K257" i="48"/>
  <c r="A237" i="48"/>
  <c r="K237" i="48"/>
  <c r="A281" i="48"/>
  <c r="K281" i="48"/>
  <c r="A242" i="48"/>
  <c r="K242" i="48"/>
  <c r="A230" i="48"/>
  <c r="K230" i="48"/>
  <c r="K232" i="48"/>
  <c r="A232" i="48"/>
  <c r="I151" i="48"/>
  <c r="A150" i="48"/>
  <c r="C151" i="48"/>
  <c r="J151" i="48"/>
  <c r="A151" i="48" s="1"/>
  <c r="K150" i="48"/>
  <c r="A314" i="48"/>
  <c r="K314" i="48"/>
  <c r="J286" i="48"/>
  <c r="B275" i="48"/>
  <c r="M674" i="48"/>
  <c r="J93" i="48"/>
  <c r="M677" i="48"/>
  <c r="M676" i="48"/>
  <c r="M673" i="48"/>
  <c r="M672" i="48"/>
  <c r="M675" i="48"/>
  <c r="K95" i="48"/>
  <c r="A95" i="48"/>
  <c r="K276" i="48"/>
  <c r="J277" i="48"/>
  <c r="A276" i="48"/>
  <c r="K255" i="48"/>
  <c r="A255" i="48"/>
  <c r="A239" i="48"/>
  <c r="K239" i="48"/>
  <c r="K234" i="48"/>
  <c r="A234" i="48"/>
  <c r="A233" i="48"/>
  <c r="K233" i="48"/>
  <c r="K282" i="48"/>
  <c r="A282" i="48"/>
  <c r="K228" i="48"/>
  <c r="A228" i="48"/>
  <c r="A241" i="48"/>
  <c r="K241" i="48"/>
  <c r="J163" i="48"/>
  <c r="K609" i="48"/>
  <c r="B135" i="44"/>
  <c r="I610" i="46"/>
  <c r="J610" i="46" s="1"/>
  <c r="A610" i="46" s="1"/>
  <c r="I610" i="47"/>
  <c r="I620" i="46"/>
  <c r="J620" i="46" s="1"/>
  <c r="A620" i="46" s="1"/>
  <c r="I620" i="47"/>
  <c r="I614" i="46"/>
  <c r="J614" i="46" s="1"/>
  <c r="A614" i="46" s="1"/>
  <c r="I614" i="47"/>
  <c r="J164" i="46"/>
  <c r="K164" i="46" s="1"/>
  <c r="J164" i="47"/>
  <c r="J258" i="47"/>
  <c r="J245" i="47" s="1"/>
  <c r="B249" i="47"/>
  <c r="I589" i="46"/>
  <c r="J589" i="46" s="1"/>
  <c r="A589" i="46" s="1"/>
  <c r="I589" i="47"/>
  <c r="I75" i="47"/>
  <c r="G9" i="47"/>
  <c r="A318" i="47"/>
  <c r="K318" i="47"/>
  <c r="J335" i="47"/>
  <c r="A325" i="47"/>
  <c r="K325" i="47"/>
  <c r="A276" i="47"/>
  <c r="K276" i="47"/>
  <c r="J277" i="47"/>
  <c r="A239" i="47"/>
  <c r="K239" i="47"/>
  <c r="A279" i="47"/>
  <c r="K279" i="47"/>
  <c r="A236" i="47"/>
  <c r="K236" i="47"/>
  <c r="K233" i="47"/>
  <c r="A233" i="47"/>
  <c r="A282" i="47"/>
  <c r="K282" i="47"/>
  <c r="K278" i="47"/>
  <c r="A278" i="47"/>
  <c r="A260" i="47"/>
  <c r="K260" i="47"/>
  <c r="A240" i="47"/>
  <c r="K240" i="47"/>
  <c r="J163" i="47"/>
  <c r="A135" i="47"/>
  <c r="B135" i="47"/>
  <c r="I608" i="46"/>
  <c r="J608" i="46" s="1"/>
  <c r="A608" i="46" s="1"/>
  <c r="I608" i="47"/>
  <c r="I607" i="46"/>
  <c r="J607" i="46" s="1"/>
  <c r="A607" i="46" s="1"/>
  <c r="I607" i="47"/>
  <c r="I618" i="46"/>
  <c r="J618" i="46" s="1"/>
  <c r="A618" i="46" s="1"/>
  <c r="I618" i="47"/>
  <c r="I615" i="46"/>
  <c r="J615" i="46" s="1"/>
  <c r="A615" i="46" s="1"/>
  <c r="I615" i="47"/>
  <c r="J286" i="47"/>
  <c r="B275" i="47"/>
  <c r="I616" i="46"/>
  <c r="J616" i="46" s="1"/>
  <c r="A616" i="46" s="1"/>
  <c r="I616" i="47"/>
  <c r="J609" i="47"/>
  <c r="A609" i="47" s="1"/>
  <c r="K261" i="47"/>
  <c r="A261" i="47"/>
  <c r="A283" i="47"/>
  <c r="K283" i="47"/>
  <c r="A285" i="47"/>
  <c r="K285" i="47"/>
  <c r="A284" i="47"/>
  <c r="K284" i="47"/>
  <c r="K257" i="47"/>
  <c r="A257" i="47"/>
  <c r="K227" i="47"/>
  <c r="A227" i="47"/>
  <c r="A228" i="47"/>
  <c r="K228" i="47"/>
  <c r="A229" i="47"/>
  <c r="K229" i="47"/>
  <c r="A313" i="47"/>
  <c r="K313" i="47"/>
  <c r="K316" i="47"/>
  <c r="A316" i="47"/>
  <c r="I621" i="46"/>
  <c r="J621" i="46" s="1"/>
  <c r="A621" i="46" s="1"/>
  <c r="I621" i="47"/>
  <c r="J312" i="46"/>
  <c r="J334" i="46" s="1"/>
  <c r="J312" i="47"/>
  <c r="I606" i="46"/>
  <c r="J606" i="46" s="1"/>
  <c r="A606" i="46" s="1"/>
  <c r="I606" i="47"/>
  <c r="I617" i="46"/>
  <c r="J617" i="46" s="1"/>
  <c r="A617" i="46" s="1"/>
  <c r="I617" i="47"/>
  <c r="K112" i="46"/>
  <c r="A112" i="46" s="1"/>
  <c r="K112" i="47"/>
  <c r="A112" i="47" s="1"/>
  <c r="K111" i="47"/>
  <c r="G5" i="47"/>
  <c r="I598" i="46"/>
  <c r="J598" i="46" s="1"/>
  <c r="A598" i="46" s="1"/>
  <c r="I598" i="47"/>
  <c r="K113" i="47"/>
  <c r="B113" i="47" s="1"/>
  <c r="G7" i="47"/>
  <c r="J625" i="47"/>
  <c r="A625" i="47" s="1"/>
  <c r="B77" i="47"/>
  <c r="I78" i="47"/>
  <c r="A77" i="47"/>
  <c r="A95" i="47"/>
  <c r="J93" i="47"/>
  <c r="M673" i="47"/>
  <c r="M672" i="47"/>
  <c r="K95" i="47"/>
  <c r="M674" i="47"/>
  <c r="M675" i="47"/>
  <c r="M677" i="47"/>
  <c r="M676" i="47"/>
  <c r="A225" i="47"/>
  <c r="K225" i="47"/>
  <c r="J208" i="47"/>
  <c r="K226" i="47"/>
  <c r="A226" i="47"/>
  <c r="A280" i="47"/>
  <c r="K280" i="47"/>
  <c r="K238" i="47"/>
  <c r="A238" i="47"/>
  <c r="A237" i="47"/>
  <c r="K237" i="47"/>
  <c r="A259" i="47"/>
  <c r="K259" i="47"/>
  <c r="A241" i="47"/>
  <c r="K241" i="47"/>
  <c r="K230" i="47"/>
  <c r="A230" i="47"/>
  <c r="A231" i="47"/>
  <c r="K231" i="47"/>
  <c r="A314" i="47"/>
  <c r="K314" i="47"/>
  <c r="J167" i="47"/>
  <c r="I590" i="46"/>
  <c r="J590" i="46" s="1"/>
  <c r="A590" i="46" s="1"/>
  <c r="I590" i="47"/>
  <c r="K326" i="47"/>
  <c r="A326" i="47"/>
  <c r="A96" i="47"/>
  <c r="K96" i="47"/>
  <c r="J628" i="47"/>
  <c r="A628" i="47" s="1"/>
  <c r="A262" i="47"/>
  <c r="K262" i="47"/>
  <c r="A255" i="47"/>
  <c r="K255" i="47"/>
  <c r="A234" i="47"/>
  <c r="K234" i="47"/>
  <c r="A235" i="47"/>
  <c r="K235" i="47"/>
  <c r="A281" i="47"/>
  <c r="K281" i="47"/>
  <c r="A256" i="47"/>
  <c r="K256" i="47"/>
  <c r="A242" i="47"/>
  <c r="K242" i="47"/>
  <c r="A232" i="47"/>
  <c r="K232" i="47"/>
  <c r="I151" i="47"/>
  <c r="J151" i="47"/>
  <c r="C151" i="47"/>
  <c r="K150" i="47"/>
  <c r="A150" i="47"/>
  <c r="L58" i="42"/>
  <c r="B135" i="42"/>
  <c r="K609" i="46"/>
  <c r="J332" i="46"/>
  <c r="J286" i="46"/>
  <c r="B275" i="46"/>
  <c r="J93" i="46"/>
  <c r="M677" i="46"/>
  <c r="M676" i="46"/>
  <c r="M674" i="46"/>
  <c r="K95" i="46"/>
  <c r="M672" i="46"/>
  <c r="A95" i="46"/>
  <c r="M673" i="46"/>
  <c r="M675" i="46"/>
  <c r="J277" i="46"/>
  <c r="K276" i="46"/>
  <c r="A276" i="46"/>
  <c r="K262" i="46"/>
  <c r="A262" i="46"/>
  <c r="A283" i="46"/>
  <c r="K283" i="46"/>
  <c r="A236" i="46"/>
  <c r="K236" i="46"/>
  <c r="K233" i="46"/>
  <c r="A233" i="46"/>
  <c r="A282" i="46"/>
  <c r="K282" i="46"/>
  <c r="A241" i="46"/>
  <c r="K241" i="46"/>
  <c r="K260" i="46"/>
  <c r="A260" i="46"/>
  <c r="A278" i="46"/>
  <c r="K278" i="46"/>
  <c r="I151" i="46"/>
  <c r="K150" i="46"/>
  <c r="A150" i="46"/>
  <c r="C151" i="46"/>
  <c r="J151" i="46"/>
  <c r="J167" i="46"/>
  <c r="G5" i="46"/>
  <c r="K111" i="46"/>
  <c r="K113" i="46"/>
  <c r="G7" i="46"/>
  <c r="A261" i="46"/>
  <c r="K261" i="46"/>
  <c r="A280" i="46"/>
  <c r="K280" i="46"/>
  <c r="K284" i="46"/>
  <c r="A284" i="46"/>
  <c r="K239" i="46"/>
  <c r="A239" i="46"/>
  <c r="A234" i="46"/>
  <c r="K234" i="46"/>
  <c r="A227" i="46"/>
  <c r="K227" i="46"/>
  <c r="A229" i="46"/>
  <c r="K229" i="46"/>
  <c r="A228" i="46"/>
  <c r="K228" i="46"/>
  <c r="A313" i="46"/>
  <c r="K313" i="46"/>
  <c r="K316" i="46"/>
  <c r="A316" i="46"/>
  <c r="B78" i="46"/>
  <c r="A78" i="46"/>
  <c r="J208" i="46"/>
  <c r="A225" i="46"/>
  <c r="K225" i="46"/>
  <c r="K226" i="46"/>
  <c r="A226" i="46"/>
  <c r="A238" i="46"/>
  <c r="K238" i="46"/>
  <c r="A257" i="46"/>
  <c r="K257" i="46"/>
  <c r="A259" i="46"/>
  <c r="K259" i="46"/>
  <c r="A231" i="46"/>
  <c r="K231" i="46"/>
  <c r="A242" i="46"/>
  <c r="K242" i="46"/>
  <c r="K230" i="46"/>
  <c r="A230" i="46"/>
  <c r="J258" i="46"/>
  <c r="B249" i="46"/>
  <c r="G9" i="46"/>
  <c r="I75" i="46"/>
  <c r="A326" i="46"/>
  <c r="K326" i="46"/>
  <c r="K325" i="46"/>
  <c r="A325" i="46"/>
  <c r="J335" i="46"/>
  <c r="K96" i="46"/>
  <c r="A96" i="46"/>
  <c r="A314" i="46"/>
  <c r="K314" i="46"/>
  <c r="K279" i="46"/>
  <c r="A279" i="46"/>
  <c r="A285" i="46"/>
  <c r="K285" i="46"/>
  <c r="A255" i="46"/>
  <c r="K255" i="46"/>
  <c r="K235" i="46"/>
  <c r="A235" i="46"/>
  <c r="A237" i="46"/>
  <c r="K237" i="46"/>
  <c r="A281" i="46"/>
  <c r="K281" i="46"/>
  <c r="A232" i="46"/>
  <c r="K232" i="46"/>
  <c r="K256" i="46"/>
  <c r="A256" i="46"/>
  <c r="A240" i="46"/>
  <c r="K240" i="46"/>
  <c r="J163" i="46"/>
  <c r="I625" i="46"/>
  <c r="I607" i="44"/>
  <c r="J607" i="44" s="1"/>
  <c r="A607" i="44" s="1"/>
  <c r="I607" i="45"/>
  <c r="I616" i="44"/>
  <c r="J616" i="44" s="1"/>
  <c r="A616" i="44" s="1"/>
  <c r="I616" i="45"/>
  <c r="A96" i="45"/>
  <c r="K96" i="45"/>
  <c r="K284" i="45"/>
  <c r="A284" i="45"/>
  <c r="I621" i="44"/>
  <c r="J621" i="44" s="1"/>
  <c r="A621" i="44" s="1"/>
  <c r="I621" i="45"/>
  <c r="J312" i="44"/>
  <c r="J331" i="44" s="1"/>
  <c r="J312" i="45"/>
  <c r="J167" i="45"/>
  <c r="I590" i="44"/>
  <c r="J590" i="44" s="1"/>
  <c r="A590" i="44" s="1"/>
  <c r="I590" i="45"/>
  <c r="I610" i="44"/>
  <c r="J610" i="44" s="1"/>
  <c r="A610" i="44" s="1"/>
  <c r="I610" i="45"/>
  <c r="I620" i="44"/>
  <c r="J620" i="44" s="1"/>
  <c r="A620" i="44" s="1"/>
  <c r="I620" i="45"/>
  <c r="I614" i="44"/>
  <c r="J614" i="44" s="1"/>
  <c r="A614" i="44" s="1"/>
  <c r="I614" i="45"/>
  <c r="J164" i="44"/>
  <c r="K164" i="44" s="1"/>
  <c r="J164" i="45"/>
  <c r="J258" i="45"/>
  <c r="J245" i="45" s="1"/>
  <c r="B249" i="45"/>
  <c r="I589" i="44"/>
  <c r="J589" i="44" s="1"/>
  <c r="A589" i="44" s="1"/>
  <c r="I589" i="45"/>
  <c r="I75" i="45"/>
  <c r="G9" i="45"/>
  <c r="A135" i="45"/>
  <c r="B135" i="45"/>
  <c r="K283" i="45"/>
  <c r="A283" i="45"/>
  <c r="A262" i="45"/>
  <c r="K262" i="45"/>
  <c r="A226" i="45"/>
  <c r="K226" i="45"/>
  <c r="A236" i="45"/>
  <c r="K236" i="45"/>
  <c r="K233" i="45"/>
  <c r="A233" i="45"/>
  <c r="A282" i="45"/>
  <c r="K282" i="45"/>
  <c r="A256" i="45"/>
  <c r="K256" i="45"/>
  <c r="K231" i="45"/>
  <c r="A231" i="45"/>
  <c r="K232" i="45"/>
  <c r="A232" i="45"/>
  <c r="J163" i="45"/>
  <c r="A314" i="45"/>
  <c r="K314" i="45"/>
  <c r="I618" i="44"/>
  <c r="J618" i="44" s="1"/>
  <c r="A618" i="44" s="1"/>
  <c r="I618" i="45"/>
  <c r="J286" i="45"/>
  <c r="B275" i="45"/>
  <c r="I78" i="45"/>
  <c r="A77" i="45"/>
  <c r="B77" i="45"/>
  <c r="K280" i="45"/>
  <c r="A280" i="45"/>
  <c r="K285" i="45"/>
  <c r="A285" i="45"/>
  <c r="A257" i="45"/>
  <c r="K257" i="45"/>
  <c r="A227" i="45"/>
  <c r="K227" i="45"/>
  <c r="A242" i="45"/>
  <c r="K242" i="45"/>
  <c r="A240" i="45"/>
  <c r="K240" i="45"/>
  <c r="A313" i="45"/>
  <c r="K313" i="45"/>
  <c r="A316" i="45"/>
  <c r="K316" i="45"/>
  <c r="I606" i="44"/>
  <c r="J606" i="44" s="1"/>
  <c r="A606" i="44" s="1"/>
  <c r="I606" i="45"/>
  <c r="I617" i="44"/>
  <c r="J617" i="44" s="1"/>
  <c r="A617" i="44" s="1"/>
  <c r="I617" i="45"/>
  <c r="K112" i="44"/>
  <c r="A112" i="44" s="1"/>
  <c r="K112" i="45"/>
  <c r="A112" i="45" s="1"/>
  <c r="K111" i="45"/>
  <c r="G5" i="45"/>
  <c r="I598" i="44"/>
  <c r="J598" i="44" s="1"/>
  <c r="A598" i="44" s="1"/>
  <c r="I598" i="45"/>
  <c r="G7" i="45"/>
  <c r="K113" i="45"/>
  <c r="J628" i="45"/>
  <c r="A628" i="45" s="1"/>
  <c r="K95" i="45"/>
  <c r="M674" i="45"/>
  <c r="A95" i="45"/>
  <c r="M675" i="45"/>
  <c r="J93" i="45"/>
  <c r="M673" i="45"/>
  <c r="M672" i="45"/>
  <c r="M677" i="45"/>
  <c r="M676" i="45"/>
  <c r="J208" i="45"/>
  <c r="K225" i="45"/>
  <c r="A225" i="45"/>
  <c r="A238" i="45"/>
  <c r="K238" i="45"/>
  <c r="A237" i="45"/>
  <c r="K237" i="45"/>
  <c r="A235" i="45"/>
  <c r="K235" i="45"/>
  <c r="K259" i="45"/>
  <c r="A259" i="45"/>
  <c r="K228" i="45"/>
  <c r="A228" i="45"/>
  <c r="A278" i="45"/>
  <c r="K278" i="45"/>
  <c r="A260" i="45"/>
  <c r="K260" i="45"/>
  <c r="A150" i="45"/>
  <c r="I151" i="45"/>
  <c r="J151" i="45"/>
  <c r="A151" i="45" s="1"/>
  <c r="C151" i="45"/>
  <c r="K150" i="45"/>
  <c r="J335" i="45"/>
  <c r="K325" i="45"/>
  <c r="A325" i="45"/>
  <c r="A326" i="45"/>
  <c r="K326" i="45"/>
  <c r="J609" i="45"/>
  <c r="A609" i="45" s="1"/>
  <c r="I608" i="44"/>
  <c r="J608" i="44" s="1"/>
  <c r="A608" i="44" s="1"/>
  <c r="I608" i="45"/>
  <c r="I615" i="44"/>
  <c r="J615" i="44" s="1"/>
  <c r="A615" i="44" s="1"/>
  <c r="I615" i="45"/>
  <c r="A318" i="45"/>
  <c r="K318" i="45"/>
  <c r="K261" i="45"/>
  <c r="A261" i="45"/>
  <c r="A255" i="45"/>
  <c r="K255" i="45"/>
  <c r="J277" i="45"/>
  <c r="A276" i="45"/>
  <c r="K276" i="45"/>
  <c r="A279" i="45"/>
  <c r="K279" i="45"/>
  <c r="K239" i="45"/>
  <c r="A239" i="45"/>
  <c r="K234" i="45"/>
  <c r="A234" i="45"/>
  <c r="A281" i="45"/>
  <c r="K281" i="45"/>
  <c r="A241" i="45"/>
  <c r="K241" i="45"/>
  <c r="A229" i="45"/>
  <c r="K229" i="45"/>
  <c r="A230" i="45"/>
  <c r="K230" i="45"/>
  <c r="J286" i="44"/>
  <c r="B275" i="44"/>
  <c r="J335" i="44"/>
  <c r="A325" i="44"/>
  <c r="K325" i="44"/>
  <c r="A326" i="44"/>
  <c r="K326" i="44"/>
  <c r="J625" i="44"/>
  <c r="A625" i="44" s="1"/>
  <c r="A96" i="44"/>
  <c r="K96" i="44"/>
  <c r="A262" i="44"/>
  <c r="K262" i="44"/>
  <c r="A285" i="44"/>
  <c r="K285" i="44"/>
  <c r="A239" i="44"/>
  <c r="K239" i="44"/>
  <c r="A235" i="44"/>
  <c r="K235" i="44"/>
  <c r="K233" i="44"/>
  <c r="A233" i="44"/>
  <c r="A282" i="44"/>
  <c r="K282" i="44"/>
  <c r="A242" i="44"/>
  <c r="K242" i="44"/>
  <c r="A232" i="44"/>
  <c r="K232" i="44"/>
  <c r="A260" i="44"/>
  <c r="K260" i="44"/>
  <c r="J163" i="44"/>
  <c r="J167" i="44"/>
  <c r="G5" i="44"/>
  <c r="K111" i="44"/>
  <c r="K113" i="44"/>
  <c r="G7" i="44"/>
  <c r="K225" i="44"/>
  <c r="A225" i="44"/>
  <c r="J208" i="44"/>
  <c r="A255" i="44"/>
  <c r="K255" i="44"/>
  <c r="K238" i="44"/>
  <c r="A238" i="44"/>
  <c r="A234" i="44"/>
  <c r="K234" i="44"/>
  <c r="K227" i="44"/>
  <c r="A227" i="44"/>
  <c r="K278" i="44"/>
  <c r="A278" i="44"/>
  <c r="A228" i="44"/>
  <c r="K228" i="44"/>
  <c r="J151" i="44"/>
  <c r="A151" i="44" s="1"/>
  <c r="I151" i="44"/>
  <c r="C151" i="44"/>
  <c r="K150" i="44"/>
  <c r="A150" i="44"/>
  <c r="A314" i="44"/>
  <c r="K314" i="44"/>
  <c r="K609" i="44"/>
  <c r="K628" i="44"/>
  <c r="K261" i="44"/>
  <c r="A261" i="44"/>
  <c r="A280" i="44"/>
  <c r="K280" i="44"/>
  <c r="K284" i="44"/>
  <c r="A284" i="44"/>
  <c r="J277" i="44"/>
  <c r="K276" i="44"/>
  <c r="A276" i="44"/>
  <c r="A237" i="44"/>
  <c r="K237" i="44"/>
  <c r="A259" i="44"/>
  <c r="K259" i="44"/>
  <c r="K230" i="44"/>
  <c r="A230" i="44"/>
  <c r="K229" i="44"/>
  <c r="A229" i="44"/>
  <c r="A241" i="44"/>
  <c r="K241" i="44"/>
  <c r="K313" i="44"/>
  <c r="A313" i="44"/>
  <c r="A316" i="44"/>
  <c r="K316" i="44"/>
  <c r="J258" i="44"/>
  <c r="B249" i="44"/>
  <c r="G9" i="44"/>
  <c r="I75" i="44"/>
  <c r="M673" i="44"/>
  <c r="M672" i="44"/>
  <c r="M674" i="44"/>
  <c r="A95" i="44"/>
  <c r="M677" i="44"/>
  <c r="M676" i="44"/>
  <c r="J93" i="44"/>
  <c r="K95" i="44"/>
  <c r="M675" i="44"/>
  <c r="A283" i="44"/>
  <c r="K283" i="44"/>
  <c r="A279" i="44"/>
  <c r="K279" i="44"/>
  <c r="K226" i="44"/>
  <c r="A226" i="44"/>
  <c r="K257" i="44"/>
  <c r="A257" i="44"/>
  <c r="A236" i="44"/>
  <c r="K236" i="44"/>
  <c r="K281" i="44"/>
  <c r="A281" i="44"/>
  <c r="A240" i="44"/>
  <c r="K240" i="44"/>
  <c r="A231" i="44"/>
  <c r="K231" i="44"/>
  <c r="A256" i="44"/>
  <c r="K256" i="44"/>
  <c r="J163" i="43"/>
  <c r="M671" i="43" s="1"/>
  <c r="A671" i="43" s="1"/>
  <c r="K628" i="42"/>
  <c r="J625" i="43"/>
  <c r="A625" i="43" s="1"/>
  <c r="I610" i="42"/>
  <c r="J610" i="42" s="1"/>
  <c r="A610" i="42" s="1"/>
  <c r="I610" i="43"/>
  <c r="I614" i="42"/>
  <c r="J614" i="42" s="1"/>
  <c r="A614" i="42" s="1"/>
  <c r="I614" i="43"/>
  <c r="J164" i="42"/>
  <c r="A164" i="42" s="1"/>
  <c r="J164" i="43"/>
  <c r="I75" i="43"/>
  <c r="G9" i="43"/>
  <c r="A255" i="43"/>
  <c r="K255" i="43"/>
  <c r="A233" i="43"/>
  <c r="K233" i="43"/>
  <c r="I608" i="42"/>
  <c r="J608" i="42" s="1"/>
  <c r="A608" i="42" s="1"/>
  <c r="I608" i="43"/>
  <c r="I607" i="42"/>
  <c r="J607" i="42" s="1"/>
  <c r="A607" i="42" s="1"/>
  <c r="I607" i="43"/>
  <c r="I615" i="42"/>
  <c r="J615" i="42" s="1"/>
  <c r="A615" i="42" s="1"/>
  <c r="I615" i="43"/>
  <c r="K318" i="42"/>
  <c r="L58" i="43"/>
  <c r="A283" i="43"/>
  <c r="K283" i="43"/>
  <c r="A280" i="43"/>
  <c r="K280" i="43"/>
  <c r="A227" i="43"/>
  <c r="K227" i="43"/>
  <c r="I78" i="43"/>
  <c r="B77" i="43"/>
  <c r="A77" i="43"/>
  <c r="I617" i="42"/>
  <c r="J617" i="42" s="1"/>
  <c r="A617" i="42" s="1"/>
  <c r="I617" i="43"/>
  <c r="K111" i="43"/>
  <c r="G5" i="43"/>
  <c r="I598" i="42"/>
  <c r="J598" i="42" s="1"/>
  <c r="A598" i="42" s="1"/>
  <c r="I598" i="43"/>
  <c r="G7" i="43"/>
  <c r="K113" i="43"/>
  <c r="I621" i="42"/>
  <c r="J621" i="42" s="1"/>
  <c r="A621" i="42" s="1"/>
  <c r="I621" i="43"/>
  <c r="J312" i="42"/>
  <c r="J334" i="42" s="1"/>
  <c r="J312" i="43"/>
  <c r="J167" i="43"/>
  <c r="I590" i="42"/>
  <c r="J590" i="42" s="1"/>
  <c r="A590" i="42" s="1"/>
  <c r="I590" i="43"/>
  <c r="B135" i="43"/>
  <c r="A135" i="43"/>
  <c r="A262" i="43"/>
  <c r="K262" i="43"/>
  <c r="K226" i="43"/>
  <c r="A226" i="43"/>
  <c r="K284" i="43"/>
  <c r="A284" i="43"/>
  <c r="A257" i="43"/>
  <c r="K257" i="43"/>
  <c r="A236" i="43"/>
  <c r="K236" i="43"/>
  <c r="K281" i="43"/>
  <c r="A281" i="43"/>
  <c r="A240" i="43"/>
  <c r="K240" i="43"/>
  <c r="K241" i="43"/>
  <c r="A241" i="43"/>
  <c r="K260" i="43"/>
  <c r="A260" i="43"/>
  <c r="J335" i="43"/>
  <c r="K325" i="43"/>
  <c r="A325" i="43"/>
  <c r="J609" i="43"/>
  <c r="A609" i="43" s="1"/>
  <c r="A318" i="43"/>
  <c r="K318" i="43"/>
  <c r="I151" i="43"/>
  <c r="J151" i="43"/>
  <c r="A151" i="43" s="1"/>
  <c r="C151" i="43"/>
  <c r="A150" i="43"/>
  <c r="K150" i="43"/>
  <c r="I620" i="42"/>
  <c r="J620" i="42" s="1"/>
  <c r="A620" i="42" s="1"/>
  <c r="I620" i="43"/>
  <c r="J258" i="43"/>
  <c r="B249" i="43"/>
  <c r="I589" i="42"/>
  <c r="J589" i="42" s="1"/>
  <c r="A589" i="42" s="1"/>
  <c r="I589" i="43"/>
  <c r="A316" i="43"/>
  <c r="K316" i="43"/>
  <c r="J277" i="43"/>
  <c r="A276" i="43"/>
  <c r="K276" i="43"/>
  <c r="K234" i="43"/>
  <c r="A234" i="43"/>
  <c r="A242" i="43"/>
  <c r="K242" i="43"/>
  <c r="K229" i="43"/>
  <c r="A229" i="43"/>
  <c r="I618" i="42"/>
  <c r="J618" i="42" s="1"/>
  <c r="A618" i="42" s="1"/>
  <c r="I618" i="43"/>
  <c r="J286" i="43"/>
  <c r="B275" i="43"/>
  <c r="I616" i="42"/>
  <c r="J616" i="42" s="1"/>
  <c r="A616" i="42" s="1"/>
  <c r="I616" i="43"/>
  <c r="A228" i="43"/>
  <c r="K228" i="43"/>
  <c r="K256" i="43"/>
  <c r="A256" i="43"/>
  <c r="A231" i="43"/>
  <c r="K231" i="43"/>
  <c r="K314" i="43"/>
  <c r="A314" i="43"/>
  <c r="K96" i="43"/>
  <c r="A96" i="43"/>
  <c r="A313" i="43"/>
  <c r="K313" i="43"/>
  <c r="K282" i="43"/>
  <c r="A282" i="43"/>
  <c r="K278" i="43"/>
  <c r="A278" i="43"/>
  <c r="J628" i="43"/>
  <c r="A628" i="43" s="1"/>
  <c r="A285" i="43"/>
  <c r="K285" i="43"/>
  <c r="A237" i="43"/>
  <c r="K237" i="43"/>
  <c r="A326" i="43"/>
  <c r="K326" i="43"/>
  <c r="I606" i="42"/>
  <c r="J606" i="42" s="1"/>
  <c r="A606" i="42" s="1"/>
  <c r="I606" i="43"/>
  <c r="K112" i="42"/>
  <c r="A112" i="42" s="1"/>
  <c r="K112" i="43"/>
  <c r="A112" i="43" s="1"/>
  <c r="K225" i="43"/>
  <c r="A225" i="43"/>
  <c r="A279" i="43"/>
  <c r="K279" i="43"/>
  <c r="A238" i="43"/>
  <c r="K238" i="43"/>
  <c r="A239" i="43"/>
  <c r="K239" i="43"/>
  <c r="K235" i="43"/>
  <c r="A235" i="43"/>
  <c r="K259" i="43"/>
  <c r="A259" i="43"/>
  <c r="K230" i="43"/>
  <c r="A230" i="43"/>
  <c r="J208" i="43"/>
  <c r="K232" i="43"/>
  <c r="A232" i="43"/>
  <c r="A95" i="43"/>
  <c r="J93" i="43"/>
  <c r="K95" i="43"/>
  <c r="M677" i="43"/>
  <c r="M674" i="43"/>
  <c r="M675" i="43"/>
  <c r="M676" i="43"/>
  <c r="M672" i="43"/>
  <c r="M673" i="43"/>
  <c r="K609" i="42"/>
  <c r="A239" i="42"/>
  <c r="K239" i="42"/>
  <c r="A262" i="42"/>
  <c r="K262" i="42"/>
  <c r="A257" i="42"/>
  <c r="K257" i="42"/>
  <c r="A232" i="42"/>
  <c r="K232" i="42"/>
  <c r="A150" i="42"/>
  <c r="C151" i="42"/>
  <c r="I151" i="42"/>
  <c r="J151" i="42"/>
  <c r="A151" i="42" s="1"/>
  <c r="K150" i="42"/>
  <c r="J286" i="42"/>
  <c r="B275" i="42"/>
  <c r="A261" i="42"/>
  <c r="K261" i="42"/>
  <c r="A280" i="42"/>
  <c r="K280" i="42"/>
  <c r="K284" i="42"/>
  <c r="A284" i="42"/>
  <c r="K283" i="42"/>
  <c r="A283" i="42"/>
  <c r="A236" i="42"/>
  <c r="K236" i="42"/>
  <c r="K259" i="42"/>
  <c r="A259" i="42"/>
  <c r="A278" i="42"/>
  <c r="K278" i="42"/>
  <c r="A231" i="42"/>
  <c r="K231" i="42"/>
  <c r="K260" i="42"/>
  <c r="A260" i="42"/>
  <c r="J625" i="42"/>
  <c r="A625" i="42" s="1"/>
  <c r="K111" i="42"/>
  <c r="G5" i="42"/>
  <c r="K113" i="42"/>
  <c r="G7" i="42"/>
  <c r="K276" i="42"/>
  <c r="J277" i="42"/>
  <c r="A276" i="42"/>
  <c r="K235" i="42"/>
  <c r="A235" i="42"/>
  <c r="A282" i="42"/>
  <c r="K282" i="42"/>
  <c r="A240" i="42"/>
  <c r="K240" i="42"/>
  <c r="J335" i="42"/>
  <c r="A325" i="42"/>
  <c r="K325" i="42"/>
  <c r="A314" i="42"/>
  <c r="K314" i="42"/>
  <c r="A78" i="42"/>
  <c r="J167" i="42"/>
  <c r="A285" i="42"/>
  <c r="K285" i="42"/>
  <c r="A238" i="42"/>
  <c r="K238" i="42"/>
  <c r="K234" i="42"/>
  <c r="A234" i="42"/>
  <c r="K233" i="42"/>
  <c r="A233" i="42"/>
  <c r="A281" i="42"/>
  <c r="K281" i="42"/>
  <c r="K256" i="42"/>
  <c r="A256" i="42"/>
  <c r="A230" i="42"/>
  <c r="K230" i="42"/>
  <c r="A242" i="42"/>
  <c r="K242" i="42"/>
  <c r="J163" i="42"/>
  <c r="J93" i="42"/>
  <c r="A95" i="42"/>
  <c r="M677" i="42"/>
  <c r="M676" i="42"/>
  <c r="M673" i="42"/>
  <c r="M672" i="42"/>
  <c r="M675" i="42"/>
  <c r="M674" i="42"/>
  <c r="K95" i="42"/>
  <c r="A326" i="42"/>
  <c r="K326" i="42"/>
  <c r="K229" i="42"/>
  <c r="A229" i="42"/>
  <c r="B249" i="42"/>
  <c r="J258" i="42"/>
  <c r="J245" i="42" s="1"/>
  <c r="G9" i="42"/>
  <c r="I75" i="42"/>
  <c r="A225" i="42"/>
  <c r="K225" i="42"/>
  <c r="J208" i="42"/>
  <c r="K255" i="42"/>
  <c r="A255" i="42"/>
  <c r="A226" i="42"/>
  <c r="K226" i="42"/>
  <c r="A279" i="42"/>
  <c r="K279" i="42"/>
  <c r="A237" i="42"/>
  <c r="K237" i="42"/>
  <c r="K227" i="42"/>
  <c r="A227" i="42"/>
  <c r="K228" i="42"/>
  <c r="A228" i="42"/>
  <c r="A241" i="42"/>
  <c r="K241" i="42"/>
  <c r="A313" i="42"/>
  <c r="K313" i="42"/>
  <c r="A316" i="42"/>
  <c r="K316" i="42"/>
  <c r="A96" i="42"/>
  <c r="K96" i="42"/>
  <c r="A312" i="62" l="1"/>
  <c r="K625" i="66"/>
  <c r="K606" i="68"/>
  <c r="J331" i="62"/>
  <c r="J331" i="66"/>
  <c r="J334" i="62"/>
  <c r="J334" i="66"/>
  <c r="K334" i="66" s="1"/>
  <c r="J334" i="68"/>
  <c r="K151" i="69"/>
  <c r="J332" i="68"/>
  <c r="A332" i="68" s="1"/>
  <c r="J332" i="62"/>
  <c r="A286" i="62"/>
  <c r="B113" i="67"/>
  <c r="A164" i="68"/>
  <c r="J331" i="68"/>
  <c r="A331" i="68" s="1"/>
  <c r="G6" i="69"/>
  <c r="K312" i="68"/>
  <c r="I634" i="69"/>
  <c r="J634" i="69" s="1"/>
  <c r="A634" i="69" s="1"/>
  <c r="K164" i="64"/>
  <c r="K609" i="69"/>
  <c r="K608" i="68"/>
  <c r="A620" i="68"/>
  <c r="K620" i="68"/>
  <c r="K286" i="69"/>
  <c r="A286" i="69"/>
  <c r="J620" i="69"/>
  <c r="A620" i="69" s="1"/>
  <c r="J621" i="69"/>
  <c r="A621" i="69" s="1"/>
  <c r="I597" i="68"/>
  <c r="J597" i="68" s="1"/>
  <c r="A597" i="68" s="1"/>
  <c r="I597" i="69"/>
  <c r="K605" i="68"/>
  <c r="K605" i="69"/>
  <c r="I131" i="69"/>
  <c r="G8" i="69"/>
  <c r="K151" i="67"/>
  <c r="A151" i="69"/>
  <c r="K254" i="69"/>
  <c r="A254" i="69" s="1"/>
  <c r="K253" i="69"/>
  <c r="A253" i="69" s="1"/>
  <c r="K247" i="69"/>
  <c r="A247" i="69" s="1"/>
  <c r="K246" i="69"/>
  <c r="A246" i="69" s="1"/>
  <c r="K250" i="69"/>
  <c r="A250" i="69" s="1"/>
  <c r="A245" i="69"/>
  <c r="K248" i="69"/>
  <c r="A248" i="69" s="1"/>
  <c r="K251" i="69"/>
  <c r="A251" i="69" s="1"/>
  <c r="K249" i="69"/>
  <c r="A249" i="69" s="1"/>
  <c r="B245" i="69"/>
  <c r="K252" i="69"/>
  <c r="A252" i="69" s="1"/>
  <c r="A674" i="69"/>
  <c r="B674" i="69"/>
  <c r="B675" i="69"/>
  <c r="A675" i="69"/>
  <c r="K628" i="69"/>
  <c r="L242" i="69"/>
  <c r="K277" i="69"/>
  <c r="A277" i="69"/>
  <c r="B78" i="69"/>
  <c r="A78" i="69"/>
  <c r="J618" i="69"/>
  <c r="A618" i="69" s="1"/>
  <c r="K618" i="69"/>
  <c r="B677" i="69"/>
  <c r="A677" i="69"/>
  <c r="A75" i="69"/>
  <c r="I76" i="69"/>
  <c r="B75" i="69"/>
  <c r="J333" i="68"/>
  <c r="J307" i="68" s="1"/>
  <c r="A307" i="68" s="1"/>
  <c r="J333" i="69"/>
  <c r="I592" i="68"/>
  <c r="J592" i="68" s="1"/>
  <c r="A592" i="68" s="1"/>
  <c r="I592" i="69"/>
  <c r="J157" i="68"/>
  <c r="A157" i="68" s="1"/>
  <c r="J157" i="69"/>
  <c r="J331" i="60"/>
  <c r="B113" i="68"/>
  <c r="K335" i="68"/>
  <c r="K625" i="68"/>
  <c r="B163" i="69"/>
  <c r="M670" i="69"/>
  <c r="M671" i="69"/>
  <c r="A671" i="69" s="1"/>
  <c r="M669" i="69"/>
  <c r="A163" i="69"/>
  <c r="I629" i="69"/>
  <c r="L107" i="69"/>
  <c r="B673" i="69"/>
  <c r="A673" i="69"/>
  <c r="A164" i="69"/>
  <c r="K164" i="69"/>
  <c r="A208" i="69"/>
  <c r="K221" i="69"/>
  <c r="A221" i="69" s="1"/>
  <c r="K217" i="69"/>
  <c r="A217" i="69" s="1"/>
  <c r="K213" i="69"/>
  <c r="A213" i="69" s="1"/>
  <c r="K209" i="69"/>
  <c r="A209" i="69" s="1"/>
  <c r="K215" i="69"/>
  <c r="A215" i="69" s="1"/>
  <c r="K224" i="69"/>
  <c r="A224" i="69" s="1"/>
  <c r="K220" i="69"/>
  <c r="A220" i="69" s="1"/>
  <c r="K216" i="69"/>
  <c r="A216" i="69" s="1"/>
  <c r="K212" i="69"/>
  <c r="A212" i="69" s="1"/>
  <c r="K223" i="69"/>
  <c r="A223" i="69" s="1"/>
  <c r="K211" i="69"/>
  <c r="A211" i="69" s="1"/>
  <c r="B208" i="69"/>
  <c r="K222" i="69"/>
  <c r="A222" i="69" s="1"/>
  <c r="K218" i="69"/>
  <c r="A218" i="69" s="1"/>
  <c r="K214" i="69"/>
  <c r="A214" i="69" s="1"/>
  <c r="K210" i="69"/>
  <c r="A210" i="69" s="1"/>
  <c r="K219" i="69"/>
  <c r="A219" i="69" s="1"/>
  <c r="K167" i="69"/>
  <c r="A167" i="69"/>
  <c r="A113" i="69"/>
  <c r="B111" i="69"/>
  <c r="A111" i="69"/>
  <c r="B112" i="69"/>
  <c r="A131" i="69"/>
  <c r="L133" i="69" s="1"/>
  <c r="J334" i="69"/>
  <c r="A312" i="69"/>
  <c r="K312" i="69"/>
  <c r="J332" i="69"/>
  <c r="J331" i="69"/>
  <c r="J307" i="69" s="1"/>
  <c r="A307" i="69" s="1"/>
  <c r="I613" i="68"/>
  <c r="J613" i="68" s="1"/>
  <c r="A613" i="68" s="1"/>
  <c r="I613" i="69"/>
  <c r="I593" i="68"/>
  <c r="J593" i="68" s="1"/>
  <c r="A593" i="68" s="1"/>
  <c r="I593" i="69"/>
  <c r="I636" i="69"/>
  <c r="J608" i="69"/>
  <c r="A608" i="69" s="1"/>
  <c r="A335" i="69"/>
  <c r="K335" i="69"/>
  <c r="B672" i="69"/>
  <c r="A672" i="69"/>
  <c r="J265" i="69"/>
  <c r="J617" i="69"/>
  <c r="A617" i="69" s="1"/>
  <c r="J589" i="69"/>
  <c r="A589" i="69" s="1"/>
  <c r="J610" i="69"/>
  <c r="A610" i="69" s="1"/>
  <c r="I599" i="68"/>
  <c r="J599" i="68" s="1"/>
  <c r="A599" i="68" s="1"/>
  <c r="I599" i="69"/>
  <c r="J327" i="68"/>
  <c r="K327" i="68" s="1"/>
  <c r="J327" i="69"/>
  <c r="K312" i="60"/>
  <c r="K258" i="62"/>
  <c r="J616" i="69"/>
  <c r="A616" i="69" s="1"/>
  <c r="J615" i="69"/>
  <c r="A615" i="69" s="1"/>
  <c r="J607" i="69"/>
  <c r="A607" i="69" s="1"/>
  <c r="J614" i="69"/>
  <c r="A614" i="69" s="1"/>
  <c r="B676" i="69"/>
  <c r="A676" i="69"/>
  <c r="B93" i="69"/>
  <c r="A93" i="69"/>
  <c r="J590" i="69"/>
  <c r="A590" i="69" s="1"/>
  <c r="L286" i="69"/>
  <c r="J598" i="69"/>
  <c r="A598" i="69" s="1"/>
  <c r="J606" i="69"/>
  <c r="A606" i="69" s="1"/>
  <c r="K258" i="69"/>
  <c r="L262" i="69" s="1"/>
  <c r="A258" i="69"/>
  <c r="K590" i="68"/>
  <c r="K151" i="68"/>
  <c r="K618" i="68"/>
  <c r="K610" i="68"/>
  <c r="A675" i="68"/>
  <c r="B675" i="68"/>
  <c r="K331" i="68"/>
  <c r="K628" i="67"/>
  <c r="B163" i="68"/>
  <c r="A163" i="68"/>
  <c r="M669" i="68"/>
  <c r="M671" i="68"/>
  <c r="A671" i="68" s="1"/>
  <c r="M670" i="68"/>
  <c r="K273" i="68"/>
  <c r="A273" i="68" s="1"/>
  <c r="K266" i="68"/>
  <c r="A266" i="68" s="1"/>
  <c r="K267" i="68"/>
  <c r="A267" i="68" s="1"/>
  <c r="K275" i="68"/>
  <c r="A275" i="68" s="1"/>
  <c r="B265" i="68"/>
  <c r="K269" i="68"/>
  <c r="A269" i="68" s="1"/>
  <c r="A265" i="68"/>
  <c r="K274" i="68"/>
  <c r="A274" i="68" s="1"/>
  <c r="K268" i="68"/>
  <c r="A268" i="68" s="1"/>
  <c r="K270" i="68"/>
  <c r="A270" i="68" s="1"/>
  <c r="K271" i="68"/>
  <c r="A271" i="68" s="1"/>
  <c r="K272" i="68"/>
  <c r="A272" i="68" s="1"/>
  <c r="B674" i="68"/>
  <c r="A674" i="68"/>
  <c r="A676" i="68"/>
  <c r="B676" i="68"/>
  <c r="K598" i="68"/>
  <c r="K617" i="68"/>
  <c r="K332" i="68"/>
  <c r="K614" i="68"/>
  <c r="A677" i="68"/>
  <c r="B677" i="68"/>
  <c r="K334" i="68"/>
  <c r="A334" i="68"/>
  <c r="B78" i="60"/>
  <c r="J265" i="60"/>
  <c r="A335" i="64"/>
  <c r="J265" i="65"/>
  <c r="K266" i="65" s="1"/>
  <c r="A266" i="65" s="1"/>
  <c r="A277" i="68"/>
  <c r="K277" i="68"/>
  <c r="B208" i="68"/>
  <c r="K223" i="68"/>
  <c r="A223" i="68" s="1"/>
  <c r="K219" i="68"/>
  <c r="A219" i="68" s="1"/>
  <c r="K215" i="68"/>
  <c r="A215" i="68" s="1"/>
  <c r="K211" i="68"/>
  <c r="A211" i="68" s="1"/>
  <c r="A208" i="68"/>
  <c r="K224" i="68"/>
  <c r="A224" i="68" s="1"/>
  <c r="K220" i="68"/>
  <c r="A220" i="68" s="1"/>
  <c r="K216" i="68"/>
  <c r="A216" i="68" s="1"/>
  <c r="K212" i="68"/>
  <c r="A212" i="68" s="1"/>
  <c r="K221" i="68"/>
  <c r="A221" i="68" s="1"/>
  <c r="K213" i="68"/>
  <c r="A213" i="68" s="1"/>
  <c r="K218" i="68"/>
  <c r="A218" i="68" s="1"/>
  <c r="K210" i="68"/>
  <c r="A210" i="68" s="1"/>
  <c r="K209" i="68"/>
  <c r="A209" i="68" s="1"/>
  <c r="K222" i="68"/>
  <c r="A222" i="68" s="1"/>
  <c r="K214" i="68"/>
  <c r="A214" i="68" s="1"/>
  <c r="K217" i="68"/>
  <c r="A217" i="68" s="1"/>
  <c r="A672" i="68"/>
  <c r="B672" i="68"/>
  <c r="B93" i="68"/>
  <c r="A93" i="68"/>
  <c r="G6" i="68"/>
  <c r="K621" i="68"/>
  <c r="I76" i="68"/>
  <c r="A75" i="68"/>
  <c r="B75" i="68"/>
  <c r="G8" i="68"/>
  <c r="I131" i="68"/>
  <c r="A131" i="68" s="1"/>
  <c r="L133" i="68" s="1"/>
  <c r="I635" i="68"/>
  <c r="L262" i="68"/>
  <c r="I636" i="68"/>
  <c r="L286" i="68"/>
  <c r="L242" i="68"/>
  <c r="I634" i="68"/>
  <c r="K333" i="68"/>
  <c r="K157" i="68"/>
  <c r="K614" i="66"/>
  <c r="B245" i="68"/>
  <c r="K248" i="68"/>
  <c r="A248" i="68" s="1"/>
  <c r="K250" i="68"/>
  <c r="A250" i="68" s="1"/>
  <c r="A245" i="68"/>
  <c r="K251" i="68"/>
  <c r="A251" i="68" s="1"/>
  <c r="K253" i="68"/>
  <c r="A253" i="68" s="1"/>
  <c r="K246" i="68"/>
  <c r="A246" i="68" s="1"/>
  <c r="K247" i="68"/>
  <c r="A247" i="68" s="1"/>
  <c r="K252" i="68"/>
  <c r="A252" i="68" s="1"/>
  <c r="K254" i="68"/>
  <c r="A254" i="68" s="1"/>
  <c r="K249" i="68"/>
  <c r="A249" i="68" s="1"/>
  <c r="L107" i="68"/>
  <c r="I629" i="68"/>
  <c r="B673" i="68"/>
  <c r="A673" i="68"/>
  <c r="A113" i="68"/>
  <c r="B112" i="68"/>
  <c r="A111" i="68"/>
  <c r="B111" i="68"/>
  <c r="K589" i="68"/>
  <c r="K616" i="68"/>
  <c r="K615" i="68"/>
  <c r="K607" i="68"/>
  <c r="K167" i="68"/>
  <c r="A167" i="68"/>
  <c r="K589" i="66"/>
  <c r="A164" i="62"/>
  <c r="A618" i="66"/>
  <c r="K618" i="66"/>
  <c r="I613" i="66"/>
  <c r="J613" i="66" s="1"/>
  <c r="A613" i="66" s="1"/>
  <c r="I613" i="67"/>
  <c r="M669" i="67"/>
  <c r="M670" i="67"/>
  <c r="B163" i="67"/>
  <c r="A163" i="67"/>
  <c r="M671" i="67"/>
  <c r="A671" i="67" s="1"/>
  <c r="B677" i="67"/>
  <c r="A677" i="67"/>
  <c r="I597" i="66"/>
  <c r="J597" i="66" s="1"/>
  <c r="A597" i="66" s="1"/>
  <c r="I597" i="67"/>
  <c r="K605" i="66"/>
  <c r="K605" i="67"/>
  <c r="G8" i="67"/>
  <c r="I131" i="67"/>
  <c r="A131" i="67" s="1"/>
  <c r="L133" i="67" s="1"/>
  <c r="A78" i="48"/>
  <c r="A258" i="66"/>
  <c r="A312" i="66"/>
  <c r="A113" i="67"/>
  <c r="B111" i="67"/>
  <c r="B112" i="67"/>
  <c r="A111" i="67"/>
  <c r="J617" i="67"/>
  <c r="A617" i="67" s="1"/>
  <c r="K258" i="67"/>
  <c r="L262" i="67" s="1"/>
  <c r="A258" i="67"/>
  <c r="K609" i="67"/>
  <c r="L242" i="67"/>
  <c r="K286" i="67"/>
  <c r="A286" i="67"/>
  <c r="J618" i="67"/>
  <c r="A618" i="67" s="1"/>
  <c r="J608" i="67"/>
  <c r="A608" i="67" s="1"/>
  <c r="K164" i="67"/>
  <c r="A164" i="67"/>
  <c r="J620" i="67"/>
  <c r="A620" i="67" s="1"/>
  <c r="A674" i="67"/>
  <c r="B674" i="67"/>
  <c r="B672" i="67"/>
  <c r="A672" i="67"/>
  <c r="L107" i="67"/>
  <c r="I629" i="67"/>
  <c r="A335" i="67"/>
  <c r="K335" i="67"/>
  <c r="J590" i="67"/>
  <c r="A590" i="67" s="1"/>
  <c r="J334" i="67"/>
  <c r="A312" i="67"/>
  <c r="K312" i="67"/>
  <c r="J331" i="67"/>
  <c r="J332" i="67"/>
  <c r="K277" i="67"/>
  <c r="I636" i="67" s="1"/>
  <c r="A277" i="67"/>
  <c r="J333" i="66"/>
  <c r="K333" i="66" s="1"/>
  <c r="J333" i="67"/>
  <c r="I592" i="66"/>
  <c r="I592" i="67"/>
  <c r="J157" i="66"/>
  <c r="A157" i="66" s="1"/>
  <c r="J157" i="67"/>
  <c r="A286" i="66"/>
  <c r="A164" i="66"/>
  <c r="J332" i="66"/>
  <c r="A332" i="66" s="1"/>
  <c r="B113" i="66"/>
  <c r="J598" i="67"/>
  <c r="A598" i="67" s="1"/>
  <c r="J606" i="67"/>
  <c r="A606" i="67" s="1"/>
  <c r="K625" i="67"/>
  <c r="K216" i="67"/>
  <c r="A216" i="67" s="1"/>
  <c r="K213" i="67"/>
  <c r="A213" i="67" s="1"/>
  <c r="K219" i="67"/>
  <c r="A219" i="67" s="1"/>
  <c r="K218" i="67"/>
  <c r="A218" i="67" s="1"/>
  <c r="A208" i="67"/>
  <c r="K212" i="67"/>
  <c r="A212" i="67" s="1"/>
  <c r="K209" i="67"/>
  <c r="A209" i="67" s="1"/>
  <c r="K215" i="67"/>
  <c r="A215" i="67" s="1"/>
  <c r="K214" i="67"/>
  <c r="A214" i="67" s="1"/>
  <c r="K220" i="67"/>
  <c r="A220" i="67" s="1"/>
  <c r="K217" i="67"/>
  <c r="A217" i="67" s="1"/>
  <c r="K223" i="67"/>
  <c r="A223" i="67" s="1"/>
  <c r="K222" i="67"/>
  <c r="A222" i="67" s="1"/>
  <c r="K224" i="67"/>
  <c r="A224" i="67" s="1"/>
  <c r="K210" i="67"/>
  <c r="A210" i="67" s="1"/>
  <c r="K221" i="67"/>
  <c r="A221" i="67" s="1"/>
  <c r="B208" i="67"/>
  <c r="K211" i="67"/>
  <c r="A211" i="67" s="1"/>
  <c r="J616" i="67"/>
  <c r="A616" i="67" s="1"/>
  <c r="J615" i="67"/>
  <c r="A615" i="67" s="1"/>
  <c r="J607" i="67"/>
  <c r="A607" i="67" s="1"/>
  <c r="J589" i="67"/>
  <c r="A589" i="67" s="1"/>
  <c r="J614" i="67"/>
  <c r="A614" i="67" s="1"/>
  <c r="J610" i="67"/>
  <c r="A610" i="67" s="1"/>
  <c r="A93" i="67"/>
  <c r="B93" i="67"/>
  <c r="A78" i="67"/>
  <c r="B78" i="67"/>
  <c r="I634" i="67"/>
  <c r="J245" i="67"/>
  <c r="G6" i="67"/>
  <c r="J621" i="67"/>
  <c r="A621" i="67" s="1"/>
  <c r="J265" i="67"/>
  <c r="A75" i="67"/>
  <c r="B75" i="67"/>
  <c r="I76" i="67"/>
  <c r="I593" i="66"/>
  <c r="J593" i="66" s="1"/>
  <c r="A593" i="66" s="1"/>
  <c r="I593" i="67"/>
  <c r="A673" i="67"/>
  <c r="B673" i="67"/>
  <c r="I599" i="66"/>
  <c r="I599" i="67"/>
  <c r="J327" i="66"/>
  <c r="A327" i="66" s="1"/>
  <c r="J327" i="67"/>
  <c r="J332" i="56"/>
  <c r="K332" i="56" s="1"/>
  <c r="J265" i="66"/>
  <c r="K273" i="66" s="1"/>
  <c r="A273" i="66" s="1"/>
  <c r="B676" i="67"/>
  <c r="A676" i="67"/>
  <c r="A675" i="67"/>
  <c r="B675" i="67"/>
  <c r="K167" i="67"/>
  <c r="A167" i="67"/>
  <c r="J331" i="56"/>
  <c r="K331" i="56" s="1"/>
  <c r="J334" i="56"/>
  <c r="K334" i="56" s="1"/>
  <c r="K590" i="66"/>
  <c r="K616" i="66"/>
  <c r="K615" i="66"/>
  <c r="K620" i="66"/>
  <c r="K607" i="66"/>
  <c r="K610" i="66"/>
  <c r="K608" i="66"/>
  <c r="A335" i="62"/>
  <c r="A258" i="62"/>
  <c r="J245" i="64"/>
  <c r="K253" i="64" s="1"/>
  <c r="A253" i="64" s="1"/>
  <c r="K609" i="65"/>
  <c r="B113" i="65"/>
  <c r="K151" i="66"/>
  <c r="I76" i="66"/>
  <c r="B75" i="66"/>
  <c r="A75" i="66"/>
  <c r="K277" i="66"/>
  <c r="I636" i="66" s="1"/>
  <c r="A277" i="66"/>
  <c r="K331" i="66"/>
  <c r="A331" i="66"/>
  <c r="M670" i="66"/>
  <c r="A163" i="66"/>
  <c r="M671" i="66"/>
  <c r="A671" i="66" s="1"/>
  <c r="M669" i="66"/>
  <c r="B163" i="66"/>
  <c r="B674" i="66"/>
  <c r="A674" i="66"/>
  <c r="B677" i="66"/>
  <c r="A677" i="66"/>
  <c r="K598" i="66"/>
  <c r="K617" i="66"/>
  <c r="J592" i="66"/>
  <c r="A592" i="66" s="1"/>
  <c r="B208" i="66"/>
  <c r="K210" i="66"/>
  <c r="A210" i="66" s="1"/>
  <c r="K214" i="66"/>
  <c r="A214" i="66" s="1"/>
  <c r="K218" i="66"/>
  <c r="A218" i="66" s="1"/>
  <c r="K222" i="66"/>
  <c r="A222" i="66" s="1"/>
  <c r="A208" i="66"/>
  <c r="K212" i="66"/>
  <c r="A212" i="66" s="1"/>
  <c r="K216" i="66"/>
  <c r="A216" i="66" s="1"/>
  <c r="K220" i="66"/>
  <c r="A220" i="66" s="1"/>
  <c r="K224" i="66"/>
  <c r="A224" i="66" s="1"/>
  <c r="K213" i="66"/>
  <c r="A213" i="66" s="1"/>
  <c r="K221" i="66"/>
  <c r="A221" i="66" s="1"/>
  <c r="K215" i="66"/>
  <c r="A215" i="66" s="1"/>
  <c r="K223" i="66"/>
  <c r="A223" i="66" s="1"/>
  <c r="K211" i="66"/>
  <c r="A211" i="66" s="1"/>
  <c r="K209" i="66"/>
  <c r="A209" i="66" s="1"/>
  <c r="K217" i="66"/>
  <c r="A217" i="66" s="1"/>
  <c r="K219" i="66"/>
  <c r="A219" i="66" s="1"/>
  <c r="I635" i="66"/>
  <c r="A676" i="66"/>
  <c r="B676" i="66"/>
  <c r="A675" i="66"/>
  <c r="B675" i="66"/>
  <c r="J599" i="66"/>
  <c r="A599" i="66" s="1"/>
  <c r="K258" i="64"/>
  <c r="I635" i="64" s="1"/>
  <c r="L242" i="66"/>
  <c r="I634" i="66"/>
  <c r="G6" i="66"/>
  <c r="K621" i="66"/>
  <c r="A673" i="66"/>
  <c r="B673" i="66"/>
  <c r="A93" i="66"/>
  <c r="B93" i="66"/>
  <c r="B111" i="66"/>
  <c r="A113" i="66"/>
  <c r="A111" i="66"/>
  <c r="B112" i="66"/>
  <c r="K606" i="66"/>
  <c r="G8" i="66"/>
  <c r="I131" i="66"/>
  <c r="A131" i="66" s="1"/>
  <c r="L133" i="66" s="1"/>
  <c r="L262" i="66"/>
  <c r="A167" i="66"/>
  <c r="K167" i="66"/>
  <c r="K248" i="66"/>
  <c r="A248" i="66" s="1"/>
  <c r="K250" i="66"/>
  <c r="A250" i="66" s="1"/>
  <c r="K247" i="66"/>
  <c r="A247" i="66" s="1"/>
  <c r="K254" i="66"/>
  <c r="A254" i="66" s="1"/>
  <c r="K253" i="66"/>
  <c r="A253" i="66" s="1"/>
  <c r="K246" i="66"/>
  <c r="A246" i="66" s="1"/>
  <c r="A245" i="66"/>
  <c r="K249" i="66"/>
  <c r="A249" i="66" s="1"/>
  <c r="B245" i="66"/>
  <c r="K252" i="66"/>
  <c r="A252" i="66" s="1"/>
  <c r="K251" i="66"/>
  <c r="A251" i="66" s="1"/>
  <c r="B672" i="66"/>
  <c r="A672" i="66"/>
  <c r="I629" i="66"/>
  <c r="L107" i="66"/>
  <c r="B113" i="64"/>
  <c r="J333" i="64"/>
  <c r="A333" i="64" s="1"/>
  <c r="J333" i="65"/>
  <c r="J157" i="64"/>
  <c r="K157" i="64" s="1"/>
  <c r="J157" i="65"/>
  <c r="J610" i="65"/>
  <c r="A610" i="65" s="1"/>
  <c r="I613" i="64"/>
  <c r="J613" i="64" s="1"/>
  <c r="A613" i="64" s="1"/>
  <c r="I613" i="65"/>
  <c r="I593" i="64"/>
  <c r="J593" i="64" s="1"/>
  <c r="A593" i="64" s="1"/>
  <c r="I593" i="65"/>
  <c r="K312" i="64"/>
  <c r="A676" i="65"/>
  <c r="B676" i="65"/>
  <c r="A673" i="65"/>
  <c r="B673" i="65"/>
  <c r="B93" i="65"/>
  <c r="A93" i="65"/>
  <c r="A335" i="65"/>
  <c r="K335" i="65"/>
  <c r="A113" i="65"/>
  <c r="B111" i="65"/>
  <c r="A111" i="65"/>
  <c r="J617" i="65"/>
  <c r="A617" i="65" s="1"/>
  <c r="K625" i="65"/>
  <c r="J616" i="65"/>
  <c r="A616" i="65" s="1"/>
  <c r="J615" i="65"/>
  <c r="A615" i="65" s="1"/>
  <c r="J607" i="65"/>
  <c r="A607" i="65" s="1"/>
  <c r="J589" i="65"/>
  <c r="A589" i="65" s="1"/>
  <c r="J614" i="65"/>
  <c r="A614" i="65" s="1"/>
  <c r="K222" i="65"/>
  <c r="A222" i="65" s="1"/>
  <c r="K218" i="65"/>
  <c r="A218" i="65" s="1"/>
  <c r="K214" i="65"/>
  <c r="A214" i="65" s="1"/>
  <c r="K210" i="65"/>
  <c r="A210" i="65" s="1"/>
  <c r="K216" i="65"/>
  <c r="A216" i="65" s="1"/>
  <c r="K221" i="65"/>
  <c r="A221" i="65" s="1"/>
  <c r="K217" i="65"/>
  <c r="A217" i="65" s="1"/>
  <c r="K213" i="65"/>
  <c r="A213" i="65" s="1"/>
  <c r="K209" i="65"/>
  <c r="A209" i="65" s="1"/>
  <c r="K220" i="65"/>
  <c r="A220" i="65" s="1"/>
  <c r="K212" i="65"/>
  <c r="A212" i="65" s="1"/>
  <c r="K223" i="65"/>
  <c r="A223" i="65" s="1"/>
  <c r="K219" i="65"/>
  <c r="A219" i="65" s="1"/>
  <c r="K215" i="65"/>
  <c r="A215" i="65" s="1"/>
  <c r="K211" i="65"/>
  <c r="A211" i="65" s="1"/>
  <c r="A208" i="65"/>
  <c r="K224" i="65"/>
  <c r="A224" i="65" s="1"/>
  <c r="B208" i="65"/>
  <c r="J590" i="65"/>
  <c r="A590" i="65" s="1"/>
  <c r="A312" i="65"/>
  <c r="K312" i="65"/>
  <c r="J334" i="65"/>
  <c r="J331" i="65"/>
  <c r="J332" i="65"/>
  <c r="K628" i="65"/>
  <c r="B675" i="65"/>
  <c r="A675" i="65"/>
  <c r="L107" i="65"/>
  <c r="I629" i="65"/>
  <c r="K274" i="65"/>
  <c r="A274" i="65" s="1"/>
  <c r="K270" i="65"/>
  <c r="A270" i="65" s="1"/>
  <c r="K268" i="65"/>
  <c r="A268" i="65" s="1"/>
  <c r="K273" i="65"/>
  <c r="A273" i="65" s="1"/>
  <c r="K275" i="65"/>
  <c r="A275" i="65" s="1"/>
  <c r="K271" i="65"/>
  <c r="A271" i="65" s="1"/>
  <c r="I599" i="64"/>
  <c r="J599" i="64" s="1"/>
  <c r="A599" i="64" s="1"/>
  <c r="I599" i="65"/>
  <c r="J327" i="64"/>
  <c r="A327" i="64" s="1"/>
  <c r="J327" i="65"/>
  <c r="K614" i="64"/>
  <c r="J332" i="64"/>
  <c r="A332" i="64" s="1"/>
  <c r="J334" i="64"/>
  <c r="K334" i="64" s="1"/>
  <c r="B674" i="65"/>
  <c r="A674" i="65"/>
  <c r="B677" i="65"/>
  <c r="A677" i="65"/>
  <c r="B78" i="65"/>
  <c r="A78" i="65"/>
  <c r="J598" i="65"/>
  <c r="A598" i="65" s="1"/>
  <c r="B112" i="65"/>
  <c r="A112" i="65"/>
  <c r="J606" i="65"/>
  <c r="A606" i="65" s="1"/>
  <c r="A277" i="65"/>
  <c r="K277" i="65"/>
  <c r="A75" i="65"/>
  <c r="I76" i="65"/>
  <c r="B75" i="65"/>
  <c r="K286" i="65"/>
  <c r="A286" i="65"/>
  <c r="J618" i="65"/>
  <c r="A618" i="65" s="1"/>
  <c r="J608" i="65"/>
  <c r="A608" i="65" s="1"/>
  <c r="K164" i="65"/>
  <c r="A164" i="65"/>
  <c r="J620" i="65"/>
  <c r="A620" i="65" s="1"/>
  <c r="I634" i="65"/>
  <c r="L242" i="65"/>
  <c r="G6" i="65"/>
  <c r="J621" i="65"/>
  <c r="A621" i="65" s="1"/>
  <c r="I592" i="64"/>
  <c r="J592" i="64" s="1"/>
  <c r="A592" i="64" s="1"/>
  <c r="I592" i="65"/>
  <c r="I597" i="64"/>
  <c r="J597" i="64" s="1"/>
  <c r="A597" i="64" s="1"/>
  <c r="I597" i="65"/>
  <c r="K605" i="64"/>
  <c r="K605" i="65"/>
  <c r="I131" i="65"/>
  <c r="G8" i="65"/>
  <c r="K625" i="64"/>
  <c r="K254" i="65"/>
  <c r="A254" i="65" s="1"/>
  <c r="B245" i="65"/>
  <c r="K246" i="65"/>
  <c r="A246" i="65" s="1"/>
  <c r="A245" i="65"/>
  <c r="K248" i="65"/>
  <c r="A248" i="65" s="1"/>
  <c r="K250" i="65"/>
  <c r="A250" i="65" s="1"/>
  <c r="K249" i="65"/>
  <c r="A249" i="65" s="1"/>
  <c r="K252" i="65"/>
  <c r="A252" i="65" s="1"/>
  <c r="K247" i="65"/>
  <c r="A247" i="65" s="1"/>
  <c r="K253" i="65"/>
  <c r="A253" i="65" s="1"/>
  <c r="K251" i="65"/>
  <c r="A251" i="65" s="1"/>
  <c r="B672" i="65"/>
  <c r="A672" i="65"/>
  <c r="A258" i="65"/>
  <c r="K258" i="65"/>
  <c r="I635" i="65" s="1"/>
  <c r="A163" i="65"/>
  <c r="B163" i="65"/>
  <c r="M669" i="65"/>
  <c r="M671" i="65"/>
  <c r="A671" i="65" s="1"/>
  <c r="M670" i="65"/>
  <c r="A167" i="65"/>
  <c r="K167" i="65"/>
  <c r="K621" i="64"/>
  <c r="K606" i="64"/>
  <c r="K618" i="64"/>
  <c r="K590" i="64"/>
  <c r="K598" i="64"/>
  <c r="K617" i="64"/>
  <c r="B113" i="63"/>
  <c r="K610" i="64"/>
  <c r="K608" i="64"/>
  <c r="J166" i="64"/>
  <c r="B113" i="62"/>
  <c r="A75" i="64"/>
  <c r="B75" i="64"/>
  <c r="I76" i="64"/>
  <c r="B672" i="64"/>
  <c r="A672" i="64"/>
  <c r="B676" i="64"/>
  <c r="A676" i="64"/>
  <c r="I629" i="64"/>
  <c r="L107" i="64"/>
  <c r="K331" i="64"/>
  <c r="A331" i="64"/>
  <c r="G6" i="64"/>
  <c r="L242" i="64"/>
  <c r="K273" i="64"/>
  <c r="A273" i="64" s="1"/>
  <c r="K274" i="64"/>
  <c r="A274" i="64" s="1"/>
  <c r="K271" i="64"/>
  <c r="A271" i="64" s="1"/>
  <c r="K266" i="64"/>
  <c r="A266" i="64" s="1"/>
  <c r="K269" i="64"/>
  <c r="A269" i="64" s="1"/>
  <c r="K270" i="64"/>
  <c r="A270" i="64" s="1"/>
  <c r="A265" i="64"/>
  <c r="K272" i="64"/>
  <c r="A272" i="64" s="1"/>
  <c r="K268" i="64"/>
  <c r="A268" i="64" s="1"/>
  <c r="K267" i="64"/>
  <c r="A267" i="64" s="1"/>
  <c r="B265" i="64"/>
  <c r="K275" i="64"/>
  <c r="A275" i="64" s="1"/>
  <c r="K254" i="64"/>
  <c r="A254" i="64" s="1"/>
  <c r="I634" i="64"/>
  <c r="B674" i="64"/>
  <c r="A674" i="64"/>
  <c r="B677" i="64"/>
  <c r="A677" i="64"/>
  <c r="B111" i="64"/>
  <c r="A113" i="64"/>
  <c r="A111" i="64"/>
  <c r="B112" i="64"/>
  <c r="G8" i="64"/>
  <c r="I131" i="64"/>
  <c r="A131" i="64" s="1"/>
  <c r="L133" i="64" s="1"/>
  <c r="K167" i="64"/>
  <c r="A167" i="64"/>
  <c r="K589" i="64"/>
  <c r="A208" i="64"/>
  <c r="K210" i="64"/>
  <c r="A210" i="64" s="1"/>
  <c r="K222" i="64"/>
  <c r="A222" i="64" s="1"/>
  <c r="B208" i="64"/>
  <c r="K221" i="64"/>
  <c r="A221" i="64" s="1"/>
  <c r="K220" i="64"/>
  <c r="A220" i="64" s="1"/>
  <c r="K211" i="64"/>
  <c r="A211" i="64" s="1"/>
  <c r="K218" i="64"/>
  <c r="A218" i="64" s="1"/>
  <c r="K217" i="64"/>
  <c r="A217" i="64" s="1"/>
  <c r="K216" i="64"/>
  <c r="A216" i="64" s="1"/>
  <c r="K223" i="64"/>
  <c r="A223" i="64" s="1"/>
  <c r="K224" i="64"/>
  <c r="A224" i="64" s="1"/>
  <c r="K209" i="64"/>
  <c r="A209" i="64" s="1"/>
  <c r="K213" i="64"/>
  <c r="A213" i="64" s="1"/>
  <c r="K215" i="64"/>
  <c r="A215" i="64" s="1"/>
  <c r="K214" i="64"/>
  <c r="A214" i="64" s="1"/>
  <c r="K212" i="64"/>
  <c r="A212" i="64" s="1"/>
  <c r="K219" i="64"/>
  <c r="A219" i="64" s="1"/>
  <c r="B673" i="64"/>
  <c r="A673" i="64"/>
  <c r="K616" i="64"/>
  <c r="K615" i="64"/>
  <c r="K607" i="64"/>
  <c r="A277" i="64"/>
  <c r="K277" i="64"/>
  <c r="I636" i="64" s="1"/>
  <c r="K620" i="64"/>
  <c r="B163" i="64"/>
  <c r="M669" i="64"/>
  <c r="M671" i="64"/>
  <c r="A671" i="64" s="1"/>
  <c r="M670" i="64"/>
  <c r="A163" i="64"/>
  <c r="A675" i="64"/>
  <c r="B675" i="64"/>
  <c r="A93" i="64"/>
  <c r="B93" i="64"/>
  <c r="K151" i="64"/>
  <c r="K628" i="63"/>
  <c r="K608" i="62"/>
  <c r="I597" i="62"/>
  <c r="J597" i="62" s="1"/>
  <c r="A597" i="62" s="1"/>
  <c r="I597" i="63"/>
  <c r="K605" i="62"/>
  <c r="K605" i="63"/>
  <c r="I599" i="62"/>
  <c r="J599" i="62" s="1"/>
  <c r="A599" i="62" s="1"/>
  <c r="I599" i="63"/>
  <c r="J327" i="62"/>
  <c r="A327" i="62" s="1"/>
  <c r="J327" i="63"/>
  <c r="B674" i="63"/>
  <c r="A674" i="63"/>
  <c r="I629" i="63"/>
  <c r="L107" i="63"/>
  <c r="K286" i="63"/>
  <c r="A286" i="63"/>
  <c r="J618" i="63"/>
  <c r="A618" i="63" s="1"/>
  <c r="J608" i="63"/>
  <c r="A608" i="63" s="1"/>
  <c r="J614" i="63"/>
  <c r="A614" i="63" s="1"/>
  <c r="G6" i="63"/>
  <c r="J621" i="63"/>
  <c r="A621" i="63" s="1"/>
  <c r="J617" i="63"/>
  <c r="A617" i="63" s="1"/>
  <c r="K151" i="61"/>
  <c r="B673" i="63"/>
  <c r="A673" i="63"/>
  <c r="B676" i="63"/>
  <c r="A676" i="63"/>
  <c r="A78" i="63"/>
  <c r="B78" i="63"/>
  <c r="J265" i="63"/>
  <c r="A258" i="63"/>
  <c r="K258" i="63"/>
  <c r="I635" i="63" s="1"/>
  <c r="A163" i="63"/>
  <c r="M670" i="63"/>
  <c r="B163" i="63"/>
  <c r="M671" i="63"/>
  <c r="A671" i="63" s="1"/>
  <c r="M669" i="63"/>
  <c r="A167" i="63"/>
  <c r="K167" i="63"/>
  <c r="B111" i="63"/>
  <c r="B112" i="63"/>
  <c r="A111" i="63"/>
  <c r="A113" i="63"/>
  <c r="I131" i="63"/>
  <c r="G8" i="63"/>
  <c r="I613" i="62"/>
  <c r="I613" i="63"/>
  <c r="I593" i="62"/>
  <c r="J593" i="62" s="1"/>
  <c r="A593" i="62" s="1"/>
  <c r="I593" i="63"/>
  <c r="K248" i="63"/>
  <c r="A248" i="63" s="1"/>
  <c r="K247" i="63"/>
  <c r="A247" i="63" s="1"/>
  <c r="K246" i="63"/>
  <c r="A246" i="63" s="1"/>
  <c r="K253" i="63"/>
  <c r="A253" i="63" s="1"/>
  <c r="B245" i="63"/>
  <c r="A245" i="63"/>
  <c r="K249" i="63"/>
  <c r="A249" i="63" s="1"/>
  <c r="K254" i="63"/>
  <c r="A254" i="63" s="1"/>
  <c r="K252" i="63"/>
  <c r="A252" i="63" s="1"/>
  <c r="K251" i="63"/>
  <c r="A251" i="63" s="1"/>
  <c r="K250" i="63"/>
  <c r="A250" i="63" s="1"/>
  <c r="A675" i="63"/>
  <c r="B675" i="63"/>
  <c r="B677" i="63"/>
  <c r="A677" i="63"/>
  <c r="B208" i="63"/>
  <c r="K221" i="63"/>
  <c r="A221" i="63" s="1"/>
  <c r="K217" i="63"/>
  <c r="A217" i="63" s="1"/>
  <c r="K213" i="63"/>
  <c r="A213" i="63" s="1"/>
  <c r="K209" i="63"/>
  <c r="A209" i="63" s="1"/>
  <c r="K224" i="63"/>
  <c r="A224" i="63" s="1"/>
  <c r="K220" i="63"/>
  <c r="A220" i="63" s="1"/>
  <c r="K216" i="63"/>
  <c r="A216" i="63" s="1"/>
  <c r="K212" i="63"/>
  <c r="A212" i="63" s="1"/>
  <c r="A208" i="63"/>
  <c r="K223" i="63"/>
  <c r="A223" i="63" s="1"/>
  <c r="K219" i="63"/>
  <c r="A219" i="63" s="1"/>
  <c r="K215" i="63"/>
  <c r="A215" i="63" s="1"/>
  <c r="K211" i="63"/>
  <c r="A211" i="63" s="1"/>
  <c r="K222" i="63"/>
  <c r="A222" i="63" s="1"/>
  <c r="K218" i="63"/>
  <c r="A218" i="63" s="1"/>
  <c r="K214" i="63"/>
  <c r="A214" i="63" s="1"/>
  <c r="K210" i="63"/>
  <c r="A210" i="63" s="1"/>
  <c r="J616" i="63"/>
  <c r="A616" i="63" s="1"/>
  <c r="J615" i="63"/>
  <c r="A615" i="63" s="1"/>
  <c r="J607" i="63"/>
  <c r="A607" i="63" s="1"/>
  <c r="K164" i="63"/>
  <c r="A164" i="63"/>
  <c r="J610" i="63"/>
  <c r="A610" i="63" s="1"/>
  <c r="A75" i="63"/>
  <c r="B75" i="63"/>
  <c r="I76" i="63"/>
  <c r="J590" i="63"/>
  <c r="A590" i="63" s="1"/>
  <c r="A312" i="63"/>
  <c r="K312" i="63"/>
  <c r="J334" i="63"/>
  <c r="J332" i="63"/>
  <c r="J331" i="63"/>
  <c r="J598" i="63"/>
  <c r="A598" i="63" s="1"/>
  <c r="J606" i="63"/>
  <c r="A606" i="63" s="1"/>
  <c r="J333" i="62"/>
  <c r="J333" i="63"/>
  <c r="I592" i="62"/>
  <c r="J592" i="62" s="1"/>
  <c r="A592" i="62" s="1"/>
  <c r="I592" i="63"/>
  <c r="J157" i="62"/>
  <c r="J166" i="62" s="1"/>
  <c r="J157" i="63"/>
  <c r="K151" i="62"/>
  <c r="I629" i="62"/>
  <c r="J629" i="62" s="1"/>
  <c r="A629" i="62" s="1"/>
  <c r="K615" i="62"/>
  <c r="B672" i="63"/>
  <c r="A672" i="63"/>
  <c r="A93" i="63"/>
  <c r="B93" i="63"/>
  <c r="I634" i="63"/>
  <c r="L242" i="63"/>
  <c r="K277" i="63"/>
  <c r="L286" i="63" s="1"/>
  <c r="A277" i="63"/>
  <c r="J589" i="63"/>
  <c r="A589" i="63" s="1"/>
  <c r="J620" i="63"/>
  <c r="A620" i="63" s="1"/>
  <c r="K609" i="63"/>
  <c r="A335" i="63"/>
  <c r="K335" i="63"/>
  <c r="K151" i="63"/>
  <c r="K589" i="62"/>
  <c r="K590" i="62"/>
  <c r="K598" i="62"/>
  <c r="K617" i="62"/>
  <c r="K609" i="61"/>
  <c r="K606" i="62"/>
  <c r="K253" i="62"/>
  <c r="A253" i="62" s="1"/>
  <c r="K249" i="62"/>
  <c r="A249" i="62" s="1"/>
  <c r="B245" i="62"/>
  <c r="K252" i="62"/>
  <c r="A252" i="62" s="1"/>
  <c r="K248" i="62"/>
  <c r="A248" i="62" s="1"/>
  <c r="A245" i="62"/>
  <c r="K251" i="62"/>
  <c r="A251" i="62" s="1"/>
  <c r="K247" i="62"/>
  <c r="A247" i="62" s="1"/>
  <c r="K254" i="62"/>
  <c r="A254" i="62" s="1"/>
  <c r="K250" i="62"/>
  <c r="A250" i="62" s="1"/>
  <c r="K246" i="62"/>
  <c r="A246" i="62" s="1"/>
  <c r="B676" i="62"/>
  <c r="A676" i="62"/>
  <c r="B75" i="62"/>
  <c r="A75" i="62"/>
  <c r="I76" i="62"/>
  <c r="G6" i="62"/>
  <c r="K213" i="62"/>
  <c r="A213" i="62" s="1"/>
  <c r="K218" i="62"/>
  <c r="A218" i="62" s="1"/>
  <c r="K224" i="62"/>
  <c r="A224" i="62" s="1"/>
  <c r="K223" i="62"/>
  <c r="A223" i="62" s="1"/>
  <c r="K209" i="62"/>
  <c r="A209" i="62" s="1"/>
  <c r="K214" i="62"/>
  <c r="A214" i="62" s="1"/>
  <c r="K220" i="62"/>
  <c r="A220" i="62" s="1"/>
  <c r="K219" i="62"/>
  <c r="A219" i="62" s="1"/>
  <c r="K221" i="62"/>
  <c r="A221" i="62" s="1"/>
  <c r="B208" i="62"/>
  <c r="K210" i="62"/>
  <c r="A210" i="62" s="1"/>
  <c r="K216" i="62"/>
  <c r="A216" i="62" s="1"/>
  <c r="K215" i="62"/>
  <c r="A215" i="62" s="1"/>
  <c r="K217" i="62"/>
  <c r="A217" i="62" s="1"/>
  <c r="K222" i="62"/>
  <c r="A222" i="62" s="1"/>
  <c r="A208" i="62"/>
  <c r="K212" i="62"/>
  <c r="A212" i="62" s="1"/>
  <c r="K211" i="62"/>
  <c r="A211" i="62" s="1"/>
  <c r="I131" i="62"/>
  <c r="A131" i="62" s="1"/>
  <c r="L133" i="62" s="1"/>
  <c r="G8" i="62"/>
  <c r="A78" i="44"/>
  <c r="A312" i="54"/>
  <c r="A164" i="54"/>
  <c r="B113" i="56"/>
  <c r="B113" i="59"/>
  <c r="A312" i="60"/>
  <c r="L262" i="62"/>
  <c r="B674" i="62"/>
  <c r="A674" i="62"/>
  <c r="B677" i="62"/>
  <c r="A677" i="62"/>
  <c r="K620" i="62"/>
  <c r="K618" i="62"/>
  <c r="K331" i="62"/>
  <c r="A331" i="62"/>
  <c r="A334" i="62"/>
  <c r="K334" i="62"/>
  <c r="K616" i="62"/>
  <c r="K607" i="62"/>
  <c r="B163" i="62"/>
  <c r="A163" i="62"/>
  <c r="M670" i="62"/>
  <c r="M671" i="62"/>
  <c r="A671" i="62" s="1"/>
  <c r="M669" i="62"/>
  <c r="J613" i="62"/>
  <c r="A613" i="62" s="1"/>
  <c r="K312" i="54"/>
  <c r="A312" i="58"/>
  <c r="B93" i="62"/>
  <c r="A93" i="62"/>
  <c r="B672" i="62"/>
  <c r="A672" i="62"/>
  <c r="L107" i="62"/>
  <c r="K275" i="62"/>
  <c r="A275" i="62" s="1"/>
  <c r="K271" i="62"/>
  <c r="A271" i="62" s="1"/>
  <c r="K267" i="62"/>
  <c r="A267" i="62" s="1"/>
  <c r="K274" i="62"/>
  <c r="A274" i="62" s="1"/>
  <c r="K270" i="62"/>
  <c r="A270" i="62" s="1"/>
  <c r="K266" i="62"/>
  <c r="A266" i="62" s="1"/>
  <c r="K273" i="62"/>
  <c r="A273" i="62" s="1"/>
  <c r="K269" i="62"/>
  <c r="A269" i="62" s="1"/>
  <c r="B265" i="62"/>
  <c r="K272" i="62"/>
  <c r="A272" i="62" s="1"/>
  <c r="K268" i="62"/>
  <c r="A268" i="62" s="1"/>
  <c r="A265" i="62"/>
  <c r="I634" i="62"/>
  <c r="L242" i="62"/>
  <c r="A113" i="62"/>
  <c r="A111" i="62"/>
  <c r="B112" i="62"/>
  <c r="B111" i="62"/>
  <c r="J331" i="54"/>
  <c r="K331" i="54" s="1"/>
  <c r="J332" i="60"/>
  <c r="A332" i="60" s="1"/>
  <c r="A675" i="62"/>
  <c r="B675" i="62"/>
  <c r="B673" i="62"/>
  <c r="A673" i="62"/>
  <c r="K614" i="62"/>
  <c r="K610" i="62"/>
  <c r="I635" i="62"/>
  <c r="A167" i="62"/>
  <c r="K167" i="62"/>
  <c r="A332" i="62"/>
  <c r="K332" i="62"/>
  <c r="K621" i="62"/>
  <c r="K625" i="62"/>
  <c r="K277" i="62"/>
  <c r="L286" i="62" s="1"/>
  <c r="A277" i="62"/>
  <c r="L242" i="61"/>
  <c r="B113" i="60"/>
  <c r="K625" i="61"/>
  <c r="J333" i="60"/>
  <c r="K333" i="60" s="1"/>
  <c r="J333" i="61"/>
  <c r="A113" i="61"/>
  <c r="B111" i="61"/>
  <c r="A111" i="61"/>
  <c r="B112" i="61"/>
  <c r="B673" i="61"/>
  <c r="A673" i="61"/>
  <c r="B676" i="61"/>
  <c r="A676" i="61"/>
  <c r="A286" i="61"/>
  <c r="K286" i="61"/>
  <c r="I634" i="61"/>
  <c r="J265" i="61"/>
  <c r="J590" i="61"/>
  <c r="A590" i="61" s="1"/>
  <c r="J334" i="61"/>
  <c r="K312" i="61"/>
  <c r="A312" i="61"/>
  <c r="J331" i="61"/>
  <c r="J332" i="61"/>
  <c r="J610" i="61"/>
  <c r="A610" i="61" s="1"/>
  <c r="I597" i="60"/>
  <c r="J597" i="60" s="1"/>
  <c r="A597" i="60" s="1"/>
  <c r="I597" i="61"/>
  <c r="I592" i="60"/>
  <c r="J592" i="60" s="1"/>
  <c r="A592" i="60" s="1"/>
  <c r="I592" i="61"/>
  <c r="J157" i="60"/>
  <c r="K157" i="60" s="1"/>
  <c r="J157" i="61"/>
  <c r="I599" i="60"/>
  <c r="J599" i="60" s="1"/>
  <c r="A599" i="60" s="1"/>
  <c r="I599" i="61"/>
  <c r="J327" i="60"/>
  <c r="K327" i="60" s="1"/>
  <c r="J327" i="61"/>
  <c r="J598" i="61"/>
  <c r="A598" i="61" s="1"/>
  <c r="J606" i="61"/>
  <c r="A606" i="61" s="1"/>
  <c r="K164" i="61"/>
  <c r="A164" i="61"/>
  <c r="J620" i="61"/>
  <c r="A620" i="61" s="1"/>
  <c r="B93" i="61"/>
  <c r="A93" i="61"/>
  <c r="B677" i="61"/>
  <c r="A677" i="61"/>
  <c r="J616" i="61"/>
  <c r="A616" i="61" s="1"/>
  <c r="J615" i="61"/>
  <c r="A615" i="61" s="1"/>
  <c r="J607" i="61"/>
  <c r="A607" i="61" s="1"/>
  <c r="K628" i="61"/>
  <c r="K277" i="61"/>
  <c r="A277" i="61"/>
  <c r="A75" i="61"/>
  <c r="B75" i="61"/>
  <c r="I76" i="61"/>
  <c r="G8" i="61"/>
  <c r="I131" i="61"/>
  <c r="J265" i="57"/>
  <c r="K273" i="57" s="1"/>
  <c r="A273" i="57" s="1"/>
  <c r="K222" i="61"/>
  <c r="A222" i="61" s="1"/>
  <c r="K218" i="61"/>
  <c r="A218" i="61" s="1"/>
  <c r="K214" i="61"/>
  <c r="A214" i="61" s="1"/>
  <c r="K210" i="61"/>
  <c r="A210" i="61" s="1"/>
  <c r="B208" i="61"/>
  <c r="K221" i="61"/>
  <c r="A221" i="61" s="1"/>
  <c r="K217" i="61"/>
  <c r="A217" i="61" s="1"/>
  <c r="K213" i="61"/>
  <c r="A213" i="61" s="1"/>
  <c r="K209" i="61"/>
  <c r="A209" i="61" s="1"/>
  <c r="K224" i="61"/>
  <c r="A224" i="61" s="1"/>
  <c r="K220" i="61"/>
  <c r="A220" i="61" s="1"/>
  <c r="K216" i="61"/>
  <c r="A216" i="61" s="1"/>
  <c r="K212" i="61"/>
  <c r="A212" i="61" s="1"/>
  <c r="A208" i="61"/>
  <c r="K223" i="61"/>
  <c r="A223" i="61" s="1"/>
  <c r="K219" i="61"/>
  <c r="A219" i="61" s="1"/>
  <c r="K215" i="61"/>
  <c r="A215" i="61" s="1"/>
  <c r="K211" i="61"/>
  <c r="A211" i="61" s="1"/>
  <c r="K252" i="61"/>
  <c r="A252" i="61" s="1"/>
  <c r="K248" i="61"/>
  <c r="A248" i="61" s="1"/>
  <c r="B245" i="61"/>
  <c r="K251" i="61"/>
  <c r="A251" i="61" s="1"/>
  <c r="K247" i="61"/>
  <c r="A247" i="61" s="1"/>
  <c r="K253" i="61"/>
  <c r="A253" i="61" s="1"/>
  <c r="K249" i="61"/>
  <c r="A249" i="61" s="1"/>
  <c r="A245" i="61"/>
  <c r="K254" i="61"/>
  <c r="A254" i="61" s="1"/>
  <c r="K250" i="61"/>
  <c r="A250" i="61" s="1"/>
  <c r="K246" i="61"/>
  <c r="A246" i="61" s="1"/>
  <c r="A672" i="61"/>
  <c r="B672" i="61"/>
  <c r="A675" i="61"/>
  <c r="B675" i="61"/>
  <c r="G6" i="61"/>
  <c r="J621" i="61"/>
  <c r="A621" i="61" s="1"/>
  <c r="K605" i="60"/>
  <c r="K605" i="61"/>
  <c r="I613" i="60"/>
  <c r="I613" i="61"/>
  <c r="I593" i="60"/>
  <c r="J593" i="60" s="1"/>
  <c r="A593" i="60" s="1"/>
  <c r="I593" i="61"/>
  <c r="K151" i="60"/>
  <c r="K589" i="60"/>
  <c r="J617" i="61"/>
  <c r="A617" i="61" s="1"/>
  <c r="J589" i="61"/>
  <c r="A589" i="61" s="1"/>
  <c r="J614" i="61"/>
  <c r="A614" i="61" s="1"/>
  <c r="A335" i="61"/>
  <c r="K335" i="61"/>
  <c r="B674" i="61"/>
  <c r="A674" i="61"/>
  <c r="I629" i="61"/>
  <c r="L107" i="61"/>
  <c r="B78" i="61"/>
  <c r="A78" i="61"/>
  <c r="J618" i="61"/>
  <c r="A618" i="61" s="1"/>
  <c r="K618" i="61"/>
  <c r="J608" i="61"/>
  <c r="A608" i="61" s="1"/>
  <c r="A163" i="61"/>
  <c r="B163" i="61"/>
  <c r="M669" i="61"/>
  <c r="M671" i="61"/>
  <c r="A671" i="61" s="1"/>
  <c r="M670" i="61"/>
  <c r="A167" i="61"/>
  <c r="K167" i="61"/>
  <c r="K258" i="61"/>
  <c r="L262" i="61" s="1"/>
  <c r="A258" i="61"/>
  <c r="A164" i="56"/>
  <c r="A312" i="56"/>
  <c r="K312" i="58"/>
  <c r="K610" i="60"/>
  <c r="J331" i="58"/>
  <c r="A331" i="58" s="1"/>
  <c r="J334" i="58"/>
  <c r="K334" i="58" s="1"/>
  <c r="J265" i="59"/>
  <c r="K269" i="59" s="1"/>
  <c r="A269" i="59" s="1"/>
  <c r="K607" i="60"/>
  <c r="K614" i="60"/>
  <c r="J265" i="55"/>
  <c r="K274" i="55" s="1"/>
  <c r="A274" i="55" s="1"/>
  <c r="K628" i="57"/>
  <c r="K614" i="58"/>
  <c r="K606" i="60"/>
  <c r="K616" i="60"/>
  <c r="K615" i="60"/>
  <c r="J613" i="60"/>
  <c r="A613" i="60" s="1"/>
  <c r="K598" i="60"/>
  <c r="B93" i="60"/>
  <c r="A93" i="60"/>
  <c r="A673" i="60"/>
  <c r="B673" i="60"/>
  <c r="B675" i="60"/>
  <c r="A675" i="60"/>
  <c r="K224" i="60"/>
  <c r="A224" i="60" s="1"/>
  <c r="K220" i="60"/>
  <c r="A220" i="60" s="1"/>
  <c r="K216" i="60"/>
  <c r="A216" i="60" s="1"/>
  <c r="K212" i="60"/>
  <c r="A212" i="60" s="1"/>
  <c r="A208" i="60"/>
  <c r="K223" i="60"/>
  <c r="A223" i="60" s="1"/>
  <c r="K219" i="60"/>
  <c r="A219" i="60" s="1"/>
  <c r="K215" i="60"/>
  <c r="A215" i="60" s="1"/>
  <c r="K211" i="60"/>
  <c r="A211" i="60" s="1"/>
  <c r="B208" i="60"/>
  <c r="K222" i="60"/>
  <c r="A222" i="60" s="1"/>
  <c r="K218" i="60"/>
  <c r="A218" i="60" s="1"/>
  <c r="K214" i="60"/>
  <c r="A214" i="60" s="1"/>
  <c r="K210" i="60"/>
  <c r="A210" i="60" s="1"/>
  <c r="K221" i="60"/>
  <c r="A221" i="60" s="1"/>
  <c r="K217" i="60"/>
  <c r="A217" i="60" s="1"/>
  <c r="K213" i="60"/>
  <c r="A213" i="60" s="1"/>
  <c r="K209" i="60"/>
  <c r="A209" i="60" s="1"/>
  <c r="A75" i="60"/>
  <c r="B75" i="60"/>
  <c r="I76" i="60"/>
  <c r="A258" i="60"/>
  <c r="K258" i="60"/>
  <c r="L262" i="60" s="1"/>
  <c r="A113" i="60"/>
  <c r="B111" i="60"/>
  <c r="B112" i="60"/>
  <c r="A111" i="60"/>
  <c r="I634" i="60"/>
  <c r="G6" i="60"/>
  <c r="K625" i="59"/>
  <c r="I629" i="60"/>
  <c r="L107" i="60"/>
  <c r="A676" i="60"/>
  <c r="B676" i="60"/>
  <c r="K625" i="60"/>
  <c r="A277" i="60"/>
  <c r="K277" i="60"/>
  <c r="K618" i="60"/>
  <c r="K608" i="60"/>
  <c r="K621" i="60"/>
  <c r="A245" i="60"/>
  <c r="K251" i="60"/>
  <c r="A251" i="60" s="1"/>
  <c r="K247" i="60"/>
  <c r="A247" i="60" s="1"/>
  <c r="K246" i="60"/>
  <c r="A246" i="60" s="1"/>
  <c r="K254" i="60"/>
  <c r="A254" i="60" s="1"/>
  <c r="K250" i="60"/>
  <c r="A250" i="60" s="1"/>
  <c r="K253" i="60"/>
  <c r="A253" i="60" s="1"/>
  <c r="K249" i="60"/>
  <c r="A249" i="60" s="1"/>
  <c r="B245" i="60"/>
  <c r="K252" i="60"/>
  <c r="A252" i="60" s="1"/>
  <c r="K248" i="60"/>
  <c r="A248" i="60" s="1"/>
  <c r="K620" i="60"/>
  <c r="K617" i="60"/>
  <c r="A163" i="60"/>
  <c r="B163" i="60"/>
  <c r="M670" i="60"/>
  <c r="M669" i="60"/>
  <c r="M671" i="60"/>
  <c r="A671" i="60" s="1"/>
  <c r="A167" i="60"/>
  <c r="K167" i="60"/>
  <c r="A674" i="60"/>
  <c r="B674" i="60"/>
  <c r="B677" i="60"/>
  <c r="A677" i="60"/>
  <c r="A286" i="60"/>
  <c r="K286" i="60"/>
  <c r="L242" i="60"/>
  <c r="I131" i="60"/>
  <c r="A131" i="60" s="1"/>
  <c r="L133" i="60" s="1"/>
  <c r="G8" i="60"/>
  <c r="B672" i="60"/>
  <c r="A672" i="60"/>
  <c r="K275" i="60"/>
  <c r="A275" i="60" s="1"/>
  <c r="K271" i="60"/>
  <c r="A271" i="60" s="1"/>
  <c r="K267" i="60"/>
  <c r="A267" i="60" s="1"/>
  <c r="K274" i="60"/>
  <c r="A274" i="60" s="1"/>
  <c r="K266" i="60"/>
  <c r="A266" i="60" s="1"/>
  <c r="K273" i="60"/>
  <c r="A273" i="60" s="1"/>
  <c r="K269" i="60"/>
  <c r="A269" i="60" s="1"/>
  <c r="A265" i="60"/>
  <c r="B265" i="60"/>
  <c r="K272" i="60"/>
  <c r="A272" i="60" s="1"/>
  <c r="K268" i="60"/>
  <c r="A268" i="60" s="1"/>
  <c r="K270" i="60"/>
  <c r="A270" i="60" s="1"/>
  <c r="A335" i="60"/>
  <c r="K335" i="60"/>
  <c r="K590" i="60"/>
  <c r="K331" i="60"/>
  <c r="A331" i="60"/>
  <c r="A334" i="60"/>
  <c r="K334" i="60"/>
  <c r="B113" i="58"/>
  <c r="K618" i="58"/>
  <c r="K610" i="58"/>
  <c r="B113" i="57"/>
  <c r="K151" i="56"/>
  <c r="K589" i="58"/>
  <c r="K151" i="59"/>
  <c r="K609" i="59"/>
  <c r="J333" i="58"/>
  <c r="K333" i="58" s="1"/>
  <c r="J333" i="59"/>
  <c r="I613" i="58"/>
  <c r="J613" i="58" s="1"/>
  <c r="A613" i="58" s="1"/>
  <c r="I613" i="59"/>
  <c r="I593" i="58"/>
  <c r="J593" i="58" s="1"/>
  <c r="A593" i="58" s="1"/>
  <c r="I593" i="59"/>
  <c r="K151" i="57"/>
  <c r="A164" i="58"/>
  <c r="K621" i="58"/>
  <c r="K253" i="59"/>
  <c r="A253" i="59" s="1"/>
  <c r="K252" i="59"/>
  <c r="A252" i="59" s="1"/>
  <c r="K247" i="59"/>
  <c r="A247" i="59" s="1"/>
  <c r="K249" i="59"/>
  <c r="A249" i="59" s="1"/>
  <c r="K248" i="59"/>
  <c r="A248" i="59" s="1"/>
  <c r="A245" i="59"/>
  <c r="K254" i="59"/>
  <c r="A254" i="59" s="1"/>
  <c r="K250" i="59"/>
  <c r="A250" i="59" s="1"/>
  <c r="K246" i="59"/>
  <c r="A246" i="59" s="1"/>
  <c r="K251" i="59"/>
  <c r="A251" i="59" s="1"/>
  <c r="B245" i="59"/>
  <c r="I634" i="59"/>
  <c r="L242" i="59"/>
  <c r="K286" i="59"/>
  <c r="A286" i="59"/>
  <c r="A78" i="59"/>
  <c r="B78" i="59"/>
  <c r="B674" i="59"/>
  <c r="A674" i="59"/>
  <c r="A676" i="59"/>
  <c r="B676" i="59"/>
  <c r="A93" i="59"/>
  <c r="B93" i="59"/>
  <c r="J620" i="59"/>
  <c r="A620" i="59" s="1"/>
  <c r="K628" i="59"/>
  <c r="A335" i="59"/>
  <c r="K335" i="59"/>
  <c r="J598" i="59"/>
  <c r="A598" i="59" s="1"/>
  <c r="J606" i="59"/>
  <c r="A606" i="59" s="1"/>
  <c r="J590" i="59"/>
  <c r="A590" i="59" s="1"/>
  <c r="J616" i="59"/>
  <c r="A616" i="59" s="1"/>
  <c r="J615" i="59"/>
  <c r="A615" i="59" s="1"/>
  <c r="J607" i="59"/>
  <c r="A607" i="59" s="1"/>
  <c r="K164" i="59"/>
  <c r="A164" i="59"/>
  <c r="B673" i="59"/>
  <c r="A673" i="59"/>
  <c r="B675" i="59"/>
  <c r="A675" i="59"/>
  <c r="I76" i="59"/>
  <c r="B75" i="59"/>
  <c r="A75" i="59"/>
  <c r="K258" i="59"/>
  <c r="L262" i="59" s="1"/>
  <c r="A258" i="59"/>
  <c r="K277" i="59"/>
  <c r="A277" i="59"/>
  <c r="M671" i="59"/>
  <c r="A671" i="59" s="1"/>
  <c r="M670" i="59"/>
  <c r="A163" i="59"/>
  <c r="M669" i="59"/>
  <c r="B163" i="59"/>
  <c r="I592" i="58"/>
  <c r="J592" i="58" s="1"/>
  <c r="A592" i="58" s="1"/>
  <c r="I592" i="59"/>
  <c r="J157" i="58"/>
  <c r="K157" i="58" s="1"/>
  <c r="J157" i="59"/>
  <c r="K224" i="59"/>
  <c r="A224" i="59" s="1"/>
  <c r="K222" i="59"/>
  <c r="A222" i="59" s="1"/>
  <c r="K211" i="59"/>
  <c r="A211" i="59" s="1"/>
  <c r="K215" i="59"/>
  <c r="A215" i="59" s="1"/>
  <c r="K219" i="59"/>
  <c r="A219" i="59" s="1"/>
  <c r="K221" i="59"/>
  <c r="A221" i="59" s="1"/>
  <c r="K209" i="59"/>
  <c r="A209" i="59" s="1"/>
  <c r="K213" i="59"/>
  <c r="A213" i="59" s="1"/>
  <c r="K217" i="59"/>
  <c r="A217" i="59" s="1"/>
  <c r="K214" i="59"/>
  <c r="A214" i="59" s="1"/>
  <c r="B208" i="59"/>
  <c r="K216" i="59"/>
  <c r="A216" i="59" s="1"/>
  <c r="K220" i="59"/>
  <c r="A220" i="59" s="1"/>
  <c r="K210" i="59"/>
  <c r="A210" i="59" s="1"/>
  <c r="K218" i="59"/>
  <c r="A218" i="59" s="1"/>
  <c r="A208" i="59"/>
  <c r="K212" i="59"/>
  <c r="A212" i="59" s="1"/>
  <c r="K223" i="59"/>
  <c r="A223" i="59" s="1"/>
  <c r="B672" i="59"/>
  <c r="A672" i="59"/>
  <c r="I629" i="59"/>
  <c r="L107" i="59"/>
  <c r="J334" i="59"/>
  <c r="A312" i="59"/>
  <c r="K312" i="59"/>
  <c r="J331" i="59"/>
  <c r="J332" i="59"/>
  <c r="J589" i="59"/>
  <c r="A589" i="59" s="1"/>
  <c r="J614" i="59"/>
  <c r="A614" i="59" s="1"/>
  <c r="J610" i="59"/>
  <c r="A610" i="59" s="1"/>
  <c r="K167" i="59"/>
  <c r="A167" i="59"/>
  <c r="J617" i="59"/>
  <c r="A617" i="59" s="1"/>
  <c r="J621" i="59"/>
  <c r="A621" i="59" s="1"/>
  <c r="I599" i="58"/>
  <c r="J599" i="58" s="1"/>
  <c r="A599" i="58" s="1"/>
  <c r="I599" i="59"/>
  <c r="J327" i="58"/>
  <c r="K327" i="58" s="1"/>
  <c r="J327" i="59"/>
  <c r="I597" i="58"/>
  <c r="J597" i="58" s="1"/>
  <c r="A597" i="58" s="1"/>
  <c r="I597" i="59"/>
  <c r="K605" i="58"/>
  <c r="K605" i="59"/>
  <c r="I131" i="59"/>
  <c r="A131" i="59" s="1"/>
  <c r="L133" i="59" s="1"/>
  <c r="G8" i="59"/>
  <c r="J618" i="59"/>
  <c r="A618" i="59" s="1"/>
  <c r="J608" i="59"/>
  <c r="A608" i="59" s="1"/>
  <c r="B677" i="59"/>
  <c r="A677" i="59"/>
  <c r="G6" i="59"/>
  <c r="B111" i="59"/>
  <c r="A111" i="59"/>
  <c r="A113" i="59"/>
  <c r="B112" i="59"/>
  <c r="K151" i="58"/>
  <c r="K606" i="58"/>
  <c r="K608" i="58"/>
  <c r="K598" i="58"/>
  <c r="K617" i="58"/>
  <c r="A677" i="58"/>
  <c r="B677" i="58"/>
  <c r="B673" i="58"/>
  <c r="A673" i="58"/>
  <c r="K616" i="58"/>
  <c r="K615" i="58"/>
  <c r="K607" i="58"/>
  <c r="K620" i="58"/>
  <c r="K167" i="58"/>
  <c r="A167" i="58"/>
  <c r="K277" i="58"/>
  <c r="A277" i="58"/>
  <c r="B672" i="58"/>
  <c r="A672" i="58"/>
  <c r="A674" i="58"/>
  <c r="B674" i="58"/>
  <c r="I634" i="58"/>
  <c r="K590" i="58"/>
  <c r="L242" i="58"/>
  <c r="J265" i="58"/>
  <c r="A93" i="58"/>
  <c r="B93" i="58"/>
  <c r="I629" i="58"/>
  <c r="L107" i="58"/>
  <c r="A245" i="58"/>
  <c r="K250" i="58"/>
  <c r="A250" i="58" s="1"/>
  <c r="K247" i="58"/>
  <c r="A247" i="58" s="1"/>
  <c r="K253" i="58"/>
  <c r="A253" i="58" s="1"/>
  <c r="K246" i="58"/>
  <c r="A246" i="58" s="1"/>
  <c r="K252" i="58"/>
  <c r="A252" i="58" s="1"/>
  <c r="K249" i="58"/>
  <c r="A249" i="58" s="1"/>
  <c r="B245" i="58"/>
  <c r="K248" i="58"/>
  <c r="A248" i="58" s="1"/>
  <c r="K254" i="58"/>
  <c r="A254" i="58" s="1"/>
  <c r="K251" i="58"/>
  <c r="A251" i="58" s="1"/>
  <c r="A75" i="58"/>
  <c r="I76" i="58"/>
  <c r="B75" i="58"/>
  <c r="A258" i="58"/>
  <c r="K258" i="58"/>
  <c r="L262" i="58" s="1"/>
  <c r="A332" i="58"/>
  <c r="K332" i="58"/>
  <c r="A335" i="58"/>
  <c r="K335" i="58"/>
  <c r="I131" i="58"/>
  <c r="A131" i="58" s="1"/>
  <c r="L133" i="58" s="1"/>
  <c r="G8" i="58"/>
  <c r="A163" i="58"/>
  <c r="B163" i="58"/>
  <c r="M669" i="58"/>
  <c r="M670" i="58"/>
  <c r="M671" i="58"/>
  <c r="A671" i="58" s="1"/>
  <c r="B111" i="58"/>
  <c r="A111" i="58"/>
  <c r="B112" i="58"/>
  <c r="A113" i="58"/>
  <c r="A151" i="58"/>
  <c r="B676" i="58"/>
  <c r="A676" i="58"/>
  <c r="A675" i="58"/>
  <c r="B675" i="58"/>
  <c r="K286" i="58"/>
  <c r="A286" i="58"/>
  <c r="G6" i="58"/>
  <c r="A208" i="58"/>
  <c r="K221" i="58"/>
  <c r="A221" i="58" s="1"/>
  <c r="K217" i="58"/>
  <c r="A217" i="58" s="1"/>
  <c r="K213" i="58"/>
  <c r="A213" i="58" s="1"/>
  <c r="K209" i="58"/>
  <c r="A209" i="58" s="1"/>
  <c r="K224" i="58"/>
  <c r="A224" i="58" s="1"/>
  <c r="K220" i="58"/>
  <c r="A220" i="58" s="1"/>
  <c r="K216" i="58"/>
  <c r="A216" i="58" s="1"/>
  <c r="K212" i="58"/>
  <c r="A212" i="58" s="1"/>
  <c r="K223" i="58"/>
  <c r="A223" i="58" s="1"/>
  <c r="K219" i="58"/>
  <c r="A219" i="58" s="1"/>
  <c r="K215" i="58"/>
  <c r="A215" i="58" s="1"/>
  <c r="K211" i="58"/>
  <c r="A211" i="58" s="1"/>
  <c r="B208" i="58"/>
  <c r="K222" i="58"/>
  <c r="A222" i="58" s="1"/>
  <c r="K218" i="58"/>
  <c r="A218" i="58" s="1"/>
  <c r="K214" i="58"/>
  <c r="A214" i="58" s="1"/>
  <c r="K210" i="58"/>
  <c r="A210" i="58" s="1"/>
  <c r="K625" i="57"/>
  <c r="I634" i="57"/>
  <c r="J634" i="57" s="1"/>
  <c r="A634" i="57" s="1"/>
  <c r="K609" i="57"/>
  <c r="K620" i="56"/>
  <c r="J614" i="57"/>
  <c r="A614" i="57" s="1"/>
  <c r="J621" i="57"/>
  <c r="A621" i="57" s="1"/>
  <c r="A674" i="57"/>
  <c r="B674" i="57"/>
  <c r="B78" i="57"/>
  <c r="A78" i="57"/>
  <c r="K335" i="57"/>
  <c r="A335" i="57"/>
  <c r="J616" i="57"/>
  <c r="A616" i="57" s="1"/>
  <c r="J615" i="57"/>
  <c r="A615" i="57" s="1"/>
  <c r="J607" i="57"/>
  <c r="A607" i="57" s="1"/>
  <c r="J333" i="56"/>
  <c r="A333" i="56" s="1"/>
  <c r="J333" i="57"/>
  <c r="I592" i="56"/>
  <c r="J592" i="56" s="1"/>
  <c r="A592" i="56" s="1"/>
  <c r="I592" i="57"/>
  <c r="J157" i="56"/>
  <c r="A157" i="56" s="1"/>
  <c r="J157" i="57"/>
  <c r="J606" i="56"/>
  <c r="A606" i="56" s="1"/>
  <c r="J589" i="57"/>
  <c r="A589" i="57" s="1"/>
  <c r="K164" i="57"/>
  <c r="A164" i="57"/>
  <c r="J620" i="57"/>
  <c r="A620" i="57" s="1"/>
  <c r="J590" i="57"/>
  <c r="A590" i="57" s="1"/>
  <c r="B675" i="57"/>
  <c r="A675" i="57"/>
  <c r="B672" i="57"/>
  <c r="A672" i="57"/>
  <c r="B93" i="57"/>
  <c r="A93" i="57"/>
  <c r="J618" i="57"/>
  <c r="A618" i="57" s="1"/>
  <c r="J608" i="57"/>
  <c r="A608" i="57" s="1"/>
  <c r="G6" i="57"/>
  <c r="I597" i="56"/>
  <c r="J597" i="56" s="1"/>
  <c r="A597" i="56" s="1"/>
  <c r="I597" i="57"/>
  <c r="K605" i="56"/>
  <c r="K605" i="57"/>
  <c r="B677" i="57"/>
  <c r="A677" i="57"/>
  <c r="I599" i="56"/>
  <c r="J599" i="56" s="1"/>
  <c r="A599" i="56" s="1"/>
  <c r="I599" i="57"/>
  <c r="J327" i="56"/>
  <c r="J327" i="57"/>
  <c r="L242" i="57"/>
  <c r="I629" i="57"/>
  <c r="L107" i="57"/>
  <c r="B673" i="57"/>
  <c r="A673" i="57"/>
  <c r="J598" i="57"/>
  <c r="A598" i="57" s="1"/>
  <c r="B112" i="57"/>
  <c r="A112" i="57"/>
  <c r="J606" i="57"/>
  <c r="A606" i="57" s="1"/>
  <c r="K286" i="57"/>
  <c r="A286" i="57"/>
  <c r="K167" i="57"/>
  <c r="A167" i="57"/>
  <c r="J334" i="57"/>
  <c r="A312" i="57"/>
  <c r="K312" i="57"/>
  <c r="J331" i="57"/>
  <c r="J332" i="57"/>
  <c r="I131" i="57"/>
  <c r="A131" i="57" s="1"/>
  <c r="L133" i="57" s="1"/>
  <c r="G8" i="57"/>
  <c r="K254" i="57"/>
  <c r="A254" i="57" s="1"/>
  <c r="K247" i="57"/>
  <c r="A247" i="57" s="1"/>
  <c r="K251" i="57"/>
  <c r="A251" i="57" s="1"/>
  <c r="B245" i="57"/>
  <c r="K246" i="57"/>
  <c r="A246" i="57" s="1"/>
  <c r="K248" i="57"/>
  <c r="A248" i="57" s="1"/>
  <c r="K253" i="57"/>
  <c r="A253" i="57" s="1"/>
  <c r="K249" i="57"/>
  <c r="A249" i="57" s="1"/>
  <c r="A245" i="57"/>
  <c r="K250" i="57"/>
  <c r="A250" i="57" s="1"/>
  <c r="K252" i="57"/>
  <c r="A252" i="57" s="1"/>
  <c r="J610" i="57"/>
  <c r="A610" i="57" s="1"/>
  <c r="I613" i="56"/>
  <c r="J613" i="56" s="1"/>
  <c r="A613" i="56" s="1"/>
  <c r="I613" i="57"/>
  <c r="I593" i="56"/>
  <c r="J593" i="56" s="1"/>
  <c r="A593" i="56" s="1"/>
  <c r="I593" i="57"/>
  <c r="A208" i="57"/>
  <c r="K221" i="57"/>
  <c r="A221" i="57" s="1"/>
  <c r="K217" i="57"/>
  <c r="A217" i="57" s="1"/>
  <c r="K213" i="57"/>
  <c r="A213" i="57" s="1"/>
  <c r="K209" i="57"/>
  <c r="A209" i="57" s="1"/>
  <c r="K222" i="57"/>
  <c r="A222" i="57" s="1"/>
  <c r="K218" i="57"/>
  <c r="A218" i="57" s="1"/>
  <c r="K214" i="57"/>
  <c r="A214" i="57" s="1"/>
  <c r="K210" i="57"/>
  <c r="A210" i="57" s="1"/>
  <c r="K220" i="57"/>
  <c r="A220" i="57" s="1"/>
  <c r="K212" i="57"/>
  <c r="A212" i="57" s="1"/>
  <c r="K219" i="57"/>
  <c r="A219" i="57" s="1"/>
  <c r="K211" i="57"/>
  <c r="A211" i="57" s="1"/>
  <c r="K224" i="57"/>
  <c r="A224" i="57" s="1"/>
  <c r="K216" i="57"/>
  <c r="A216" i="57" s="1"/>
  <c r="B208" i="57"/>
  <c r="K223" i="57"/>
  <c r="A223" i="57" s="1"/>
  <c r="K215" i="57"/>
  <c r="A215" i="57" s="1"/>
  <c r="I76" i="57"/>
  <c r="B75" i="57"/>
  <c r="A75" i="57"/>
  <c r="A258" i="57"/>
  <c r="K258" i="57"/>
  <c r="I635" i="57" s="1"/>
  <c r="A151" i="57"/>
  <c r="A277" i="57"/>
  <c r="K277" i="57"/>
  <c r="L286" i="57" s="1"/>
  <c r="B676" i="57"/>
  <c r="A676" i="57"/>
  <c r="A113" i="57"/>
  <c r="B111" i="57"/>
  <c r="A111" i="57"/>
  <c r="J617" i="57"/>
  <c r="A617" i="57" s="1"/>
  <c r="A163" i="57"/>
  <c r="B163" i="57"/>
  <c r="M669" i="57"/>
  <c r="M670" i="57"/>
  <c r="M671" i="57"/>
  <c r="A671" i="57" s="1"/>
  <c r="K598" i="56"/>
  <c r="K616" i="56"/>
  <c r="K615" i="56"/>
  <c r="K610" i="56"/>
  <c r="K625" i="56"/>
  <c r="K607" i="56"/>
  <c r="K271" i="56"/>
  <c r="A271" i="56" s="1"/>
  <c r="K274" i="56"/>
  <c r="A274" i="56" s="1"/>
  <c r="K268" i="56"/>
  <c r="A268" i="56" s="1"/>
  <c r="A265" i="56"/>
  <c r="K269" i="56"/>
  <c r="A269" i="56" s="1"/>
  <c r="K272" i="56"/>
  <c r="A272" i="56" s="1"/>
  <c r="K275" i="56"/>
  <c r="A275" i="56" s="1"/>
  <c r="K266" i="56"/>
  <c r="A266" i="56" s="1"/>
  <c r="K270" i="56"/>
  <c r="A270" i="56" s="1"/>
  <c r="K273" i="56"/>
  <c r="A273" i="56" s="1"/>
  <c r="B265" i="56"/>
  <c r="K267" i="56"/>
  <c r="A267" i="56" s="1"/>
  <c r="A677" i="56"/>
  <c r="B677" i="56"/>
  <c r="A93" i="56"/>
  <c r="B93" i="56"/>
  <c r="K286" i="56"/>
  <c r="A286" i="56"/>
  <c r="A75" i="56"/>
  <c r="B75" i="56"/>
  <c r="I76" i="56"/>
  <c r="A258" i="56"/>
  <c r="K258" i="56"/>
  <c r="I635" i="56" s="1"/>
  <c r="K277" i="56"/>
  <c r="A277" i="56"/>
  <c r="B676" i="56"/>
  <c r="A676" i="56"/>
  <c r="L107" i="56"/>
  <c r="I629" i="56"/>
  <c r="L242" i="56"/>
  <c r="I634" i="56"/>
  <c r="A163" i="56"/>
  <c r="M671" i="56"/>
  <c r="A671" i="56" s="1"/>
  <c r="M669" i="56"/>
  <c r="B163" i="56"/>
  <c r="M670" i="56"/>
  <c r="K590" i="56"/>
  <c r="K327" i="56"/>
  <c r="A327" i="56"/>
  <c r="B673" i="56"/>
  <c r="A673" i="56"/>
  <c r="A675" i="56"/>
  <c r="B675" i="56"/>
  <c r="A335" i="56"/>
  <c r="K335" i="56"/>
  <c r="B111" i="56"/>
  <c r="A111" i="56"/>
  <c r="B112" i="56"/>
  <c r="A113" i="56"/>
  <c r="J245" i="56"/>
  <c r="K589" i="56"/>
  <c r="G6" i="56"/>
  <c r="I131" i="56"/>
  <c r="A131" i="56" s="1"/>
  <c r="L133" i="56" s="1"/>
  <c r="G8" i="56"/>
  <c r="B672" i="56"/>
  <c r="A672" i="56"/>
  <c r="A674" i="56"/>
  <c r="B674" i="56"/>
  <c r="B208" i="56"/>
  <c r="K221" i="56"/>
  <c r="A221" i="56" s="1"/>
  <c r="K217" i="56"/>
  <c r="A217" i="56" s="1"/>
  <c r="K213" i="56"/>
  <c r="A213" i="56" s="1"/>
  <c r="K209" i="56"/>
  <c r="A209" i="56" s="1"/>
  <c r="K224" i="56"/>
  <c r="A224" i="56" s="1"/>
  <c r="K220" i="56"/>
  <c r="A220" i="56" s="1"/>
  <c r="K216" i="56"/>
  <c r="A216" i="56" s="1"/>
  <c r="K212" i="56"/>
  <c r="A212" i="56" s="1"/>
  <c r="A208" i="56"/>
  <c r="K223" i="56"/>
  <c r="A223" i="56" s="1"/>
  <c r="K219" i="56"/>
  <c r="A219" i="56" s="1"/>
  <c r="K215" i="56"/>
  <c r="A215" i="56" s="1"/>
  <c r="K211" i="56"/>
  <c r="A211" i="56" s="1"/>
  <c r="K222" i="56"/>
  <c r="A222" i="56" s="1"/>
  <c r="K218" i="56"/>
  <c r="A218" i="56" s="1"/>
  <c r="K214" i="56"/>
  <c r="A214" i="56" s="1"/>
  <c r="K210" i="56"/>
  <c r="A210" i="56" s="1"/>
  <c r="K618" i="56"/>
  <c r="K608" i="56"/>
  <c r="K621" i="56"/>
  <c r="K617" i="56"/>
  <c r="K614" i="56"/>
  <c r="A167" i="56"/>
  <c r="K167" i="56"/>
  <c r="K618" i="54"/>
  <c r="K625" i="54"/>
  <c r="K609" i="55"/>
  <c r="K605" i="54"/>
  <c r="K605" i="55"/>
  <c r="I131" i="55"/>
  <c r="A131" i="55" s="1"/>
  <c r="L133" i="55" s="1"/>
  <c r="G8" i="55"/>
  <c r="K248" i="55"/>
  <c r="A248" i="55" s="1"/>
  <c r="K250" i="55"/>
  <c r="A250" i="55" s="1"/>
  <c r="K251" i="55"/>
  <c r="A251" i="55" s="1"/>
  <c r="K253" i="55"/>
  <c r="A253" i="55" s="1"/>
  <c r="K246" i="55"/>
  <c r="A246" i="55" s="1"/>
  <c r="A245" i="55"/>
  <c r="K249" i="55"/>
  <c r="A249" i="55" s="1"/>
  <c r="B245" i="55"/>
  <c r="K252" i="55"/>
  <c r="A252" i="55" s="1"/>
  <c r="K254" i="55"/>
  <c r="A254" i="55" s="1"/>
  <c r="K247" i="55"/>
  <c r="A247" i="55" s="1"/>
  <c r="B111" i="55"/>
  <c r="A111" i="55"/>
  <c r="B112" i="55"/>
  <c r="A113" i="55"/>
  <c r="K277" i="55"/>
  <c r="A277" i="55"/>
  <c r="B674" i="55"/>
  <c r="A674" i="55"/>
  <c r="A93" i="55"/>
  <c r="B93" i="55"/>
  <c r="K628" i="55"/>
  <c r="A78" i="55"/>
  <c r="B78" i="55"/>
  <c r="J590" i="55"/>
  <c r="A590" i="55" s="1"/>
  <c r="I597" i="54"/>
  <c r="J597" i="54" s="1"/>
  <c r="A597" i="54" s="1"/>
  <c r="I597" i="55"/>
  <c r="I613" i="54"/>
  <c r="I613" i="55"/>
  <c r="I593" i="54"/>
  <c r="J593" i="54" s="1"/>
  <c r="A593" i="54" s="1"/>
  <c r="I593" i="55"/>
  <c r="K223" i="55"/>
  <c r="A223" i="55" s="1"/>
  <c r="K219" i="55"/>
  <c r="A219" i="55" s="1"/>
  <c r="K215" i="55"/>
  <c r="A215" i="55" s="1"/>
  <c r="K211" i="55"/>
  <c r="A211" i="55" s="1"/>
  <c r="K222" i="55"/>
  <c r="A222" i="55" s="1"/>
  <c r="K218" i="55"/>
  <c r="A218" i="55" s="1"/>
  <c r="K214" i="55"/>
  <c r="A214" i="55" s="1"/>
  <c r="K210" i="55"/>
  <c r="A210" i="55" s="1"/>
  <c r="B208" i="55"/>
  <c r="K221" i="55"/>
  <c r="A221" i="55" s="1"/>
  <c r="K217" i="55"/>
  <c r="A217" i="55" s="1"/>
  <c r="K213" i="55"/>
  <c r="A213" i="55" s="1"/>
  <c r="K209" i="55"/>
  <c r="A209" i="55" s="1"/>
  <c r="K224" i="55"/>
  <c r="A224" i="55" s="1"/>
  <c r="K220" i="55"/>
  <c r="A220" i="55" s="1"/>
  <c r="K216" i="55"/>
  <c r="A216" i="55" s="1"/>
  <c r="K212" i="55"/>
  <c r="A212" i="55" s="1"/>
  <c r="A208" i="55"/>
  <c r="A335" i="55"/>
  <c r="K335" i="55"/>
  <c r="J598" i="55"/>
  <c r="A598" i="55" s="1"/>
  <c r="J606" i="55"/>
  <c r="A606" i="55" s="1"/>
  <c r="A676" i="55"/>
  <c r="B676" i="55"/>
  <c r="I629" i="55"/>
  <c r="L107" i="55"/>
  <c r="J618" i="55"/>
  <c r="A618" i="55" s="1"/>
  <c r="J608" i="55"/>
  <c r="A608" i="55" s="1"/>
  <c r="J610" i="55"/>
  <c r="A610" i="55" s="1"/>
  <c r="K164" i="55"/>
  <c r="A164" i="55"/>
  <c r="A312" i="55"/>
  <c r="K312" i="55"/>
  <c r="J334" i="55"/>
  <c r="J331" i="55"/>
  <c r="J332" i="55"/>
  <c r="I592" i="54"/>
  <c r="J592" i="54" s="1"/>
  <c r="A592" i="54" s="1"/>
  <c r="I592" i="55"/>
  <c r="J157" i="54"/>
  <c r="J166" i="54" s="1"/>
  <c r="J157" i="55"/>
  <c r="A675" i="55"/>
  <c r="B675" i="55"/>
  <c r="B672" i="55"/>
  <c r="A672" i="55"/>
  <c r="K286" i="55"/>
  <c r="L286" i="55" s="1"/>
  <c r="A286" i="55"/>
  <c r="A258" i="55"/>
  <c r="K258" i="55"/>
  <c r="I635" i="55" s="1"/>
  <c r="J625" i="55"/>
  <c r="A625" i="55" s="1"/>
  <c r="A167" i="55"/>
  <c r="K167" i="55"/>
  <c r="J333" i="54"/>
  <c r="K333" i="54" s="1"/>
  <c r="J333" i="55"/>
  <c r="I599" i="54"/>
  <c r="J599" i="54" s="1"/>
  <c r="A599" i="54" s="1"/>
  <c r="I599" i="55"/>
  <c r="J327" i="54"/>
  <c r="J327" i="55"/>
  <c r="I634" i="55"/>
  <c r="L242" i="55"/>
  <c r="J617" i="55"/>
  <c r="A617" i="55" s="1"/>
  <c r="I636" i="55"/>
  <c r="B677" i="55"/>
  <c r="A677" i="55"/>
  <c r="A673" i="55"/>
  <c r="B673" i="55"/>
  <c r="J616" i="55"/>
  <c r="A616" i="55" s="1"/>
  <c r="J615" i="55"/>
  <c r="A615" i="55" s="1"/>
  <c r="J607" i="55"/>
  <c r="A607" i="55" s="1"/>
  <c r="J589" i="55"/>
  <c r="A589" i="55" s="1"/>
  <c r="J620" i="55"/>
  <c r="A620" i="55" s="1"/>
  <c r="A163" i="55"/>
  <c r="M669" i="55"/>
  <c r="B163" i="55"/>
  <c r="M670" i="55"/>
  <c r="M671" i="55"/>
  <c r="A671" i="55" s="1"/>
  <c r="A75" i="55"/>
  <c r="I76" i="55"/>
  <c r="B75" i="55"/>
  <c r="J614" i="55"/>
  <c r="A614" i="55" s="1"/>
  <c r="J621" i="55"/>
  <c r="A621" i="55" s="1"/>
  <c r="K151" i="55"/>
  <c r="G6" i="55"/>
  <c r="K606" i="54"/>
  <c r="J265" i="54"/>
  <c r="K270" i="54" s="1"/>
  <c r="A270" i="54" s="1"/>
  <c r="K598" i="54"/>
  <c r="K608" i="54"/>
  <c r="K621" i="54"/>
  <c r="K620" i="54"/>
  <c r="J613" i="54"/>
  <c r="A613" i="54" s="1"/>
  <c r="K223" i="54"/>
  <c r="A223" i="54" s="1"/>
  <c r="K219" i="54"/>
  <c r="A219" i="54" s="1"/>
  <c r="K215" i="54"/>
  <c r="A215" i="54" s="1"/>
  <c r="K211" i="54"/>
  <c r="A211" i="54" s="1"/>
  <c r="A208" i="54"/>
  <c r="K222" i="54"/>
  <c r="A222" i="54" s="1"/>
  <c r="K218" i="54"/>
  <c r="A218" i="54" s="1"/>
  <c r="K214" i="54"/>
  <c r="A214" i="54" s="1"/>
  <c r="K210" i="54"/>
  <c r="A210" i="54" s="1"/>
  <c r="K221" i="54"/>
  <c r="A221" i="54" s="1"/>
  <c r="K217" i="54"/>
  <c r="A217" i="54" s="1"/>
  <c r="K213" i="54"/>
  <c r="A213" i="54" s="1"/>
  <c r="K209" i="54"/>
  <c r="A209" i="54" s="1"/>
  <c r="K224" i="54"/>
  <c r="A224" i="54" s="1"/>
  <c r="K220" i="54"/>
  <c r="A220" i="54" s="1"/>
  <c r="K216" i="54"/>
  <c r="A216" i="54" s="1"/>
  <c r="K212" i="54"/>
  <c r="A212" i="54" s="1"/>
  <c r="B208" i="54"/>
  <c r="A113" i="54"/>
  <c r="A111" i="54"/>
  <c r="B111" i="54"/>
  <c r="G6" i="54"/>
  <c r="K251" i="54"/>
  <c r="A251" i="54" s="1"/>
  <c r="K254" i="54"/>
  <c r="A254" i="54" s="1"/>
  <c r="K250" i="54"/>
  <c r="A250" i="54" s="1"/>
  <c r="K246" i="54"/>
  <c r="A246" i="54" s="1"/>
  <c r="K253" i="54"/>
  <c r="A253" i="54" s="1"/>
  <c r="K249" i="54"/>
  <c r="A249" i="54" s="1"/>
  <c r="B245" i="54"/>
  <c r="K252" i="54"/>
  <c r="A252" i="54" s="1"/>
  <c r="K248" i="54"/>
  <c r="A248" i="54" s="1"/>
  <c r="A245" i="54"/>
  <c r="K247" i="54"/>
  <c r="A247" i="54" s="1"/>
  <c r="B676" i="54"/>
  <c r="A676" i="54"/>
  <c r="B674" i="54"/>
  <c r="A674" i="54"/>
  <c r="A335" i="54"/>
  <c r="K335" i="54"/>
  <c r="B75" i="54"/>
  <c r="A75" i="54"/>
  <c r="I76" i="54"/>
  <c r="J265" i="46"/>
  <c r="K267" i="46" s="1"/>
  <c r="A267" i="46" s="1"/>
  <c r="A334" i="54"/>
  <c r="K334" i="54"/>
  <c r="L242" i="54"/>
  <c r="I634" i="54"/>
  <c r="B672" i="54"/>
  <c r="A672" i="54"/>
  <c r="B677" i="54"/>
  <c r="A677" i="54"/>
  <c r="B93" i="54"/>
  <c r="A93" i="54"/>
  <c r="B163" i="54"/>
  <c r="A163" i="54"/>
  <c r="M670" i="54"/>
  <c r="M671" i="54"/>
  <c r="A671" i="54" s="1"/>
  <c r="M669" i="54"/>
  <c r="K258" i="54"/>
  <c r="L262" i="54" s="1"/>
  <c r="A258" i="54"/>
  <c r="I131" i="54"/>
  <c r="G8" i="54"/>
  <c r="A332" i="54"/>
  <c r="K332" i="54"/>
  <c r="B112" i="54"/>
  <c r="K151" i="54"/>
  <c r="B673" i="54"/>
  <c r="A673" i="54"/>
  <c r="A286" i="54"/>
  <c r="K286" i="54"/>
  <c r="K277" i="54"/>
  <c r="A277" i="54"/>
  <c r="K590" i="54"/>
  <c r="B113" i="54"/>
  <c r="K617" i="54"/>
  <c r="A167" i="54"/>
  <c r="K167" i="54"/>
  <c r="I629" i="54"/>
  <c r="L107" i="54"/>
  <c r="A675" i="54"/>
  <c r="B675" i="54"/>
  <c r="K616" i="54"/>
  <c r="K615" i="54"/>
  <c r="K607" i="54"/>
  <c r="K614" i="54"/>
  <c r="K610" i="54"/>
  <c r="K589" i="54"/>
  <c r="K164" i="42"/>
  <c r="A164" i="46"/>
  <c r="K628" i="49"/>
  <c r="J332" i="48"/>
  <c r="K332" i="48" s="1"/>
  <c r="K151" i="49"/>
  <c r="A164" i="48"/>
  <c r="A312" i="48"/>
  <c r="B113" i="49"/>
  <c r="K312" i="48"/>
  <c r="J265" i="48"/>
  <c r="A265" i="48" s="1"/>
  <c r="K312" i="46"/>
  <c r="A312" i="46"/>
  <c r="J331" i="46"/>
  <c r="A331" i="46" s="1"/>
  <c r="K621" i="48"/>
  <c r="B113" i="48"/>
  <c r="L107" i="49"/>
  <c r="A312" i="44"/>
  <c r="K312" i="44"/>
  <c r="J332" i="44"/>
  <c r="A332" i="44" s="1"/>
  <c r="J334" i="44"/>
  <c r="K334" i="44" s="1"/>
  <c r="I597" i="48"/>
  <c r="J597" i="48" s="1"/>
  <c r="A597" i="48" s="1"/>
  <c r="I597" i="49"/>
  <c r="J333" i="48"/>
  <c r="A333" i="48" s="1"/>
  <c r="J333" i="49"/>
  <c r="I599" i="48"/>
  <c r="J599" i="48" s="1"/>
  <c r="A599" i="48" s="1"/>
  <c r="I599" i="49"/>
  <c r="J327" i="48"/>
  <c r="A327" i="48" s="1"/>
  <c r="J327" i="49"/>
  <c r="K223" i="49"/>
  <c r="A223" i="49" s="1"/>
  <c r="K219" i="49"/>
  <c r="A219" i="49" s="1"/>
  <c r="K215" i="49"/>
  <c r="A215" i="49" s="1"/>
  <c r="K214" i="49"/>
  <c r="A214" i="49" s="1"/>
  <c r="K209" i="49"/>
  <c r="A209" i="49" s="1"/>
  <c r="K222" i="49"/>
  <c r="A222" i="49" s="1"/>
  <c r="K218" i="49"/>
  <c r="A218" i="49" s="1"/>
  <c r="B208" i="49"/>
  <c r="K211" i="49"/>
  <c r="A211" i="49" s="1"/>
  <c r="K213" i="49"/>
  <c r="A213" i="49" s="1"/>
  <c r="K224" i="49"/>
  <c r="A224" i="49" s="1"/>
  <c r="K220" i="49"/>
  <c r="A220" i="49" s="1"/>
  <c r="K216" i="49"/>
  <c r="A216" i="49" s="1"/>
  <c r="K212" i="49"/>
  <c r="A212" i="49" s="1"/>
  <c r="K210" i="49"/>
  <c r="A210" i="49" s="1"/>
  <c r="K217" i="49"/>
  <c r="A217" i="49" s="1"/>
  <c r="A208" i="49"/>
  <c r="K221" i="49"/>
  <c r="A221" i="49" s="1"/>
  <c r="K258" i="49"/>
  <c r="I635" i="49" s="1"/>
  <c r="A258" i="49"/>
  <c r="J590" i="49"/>
  <c r="A590" i="49" s="1"/>
  <c r="J334" i="49"/>
  <c r="A312" i="49"/>
  <c r="K312" i="49"/>
  <c r="J332" i="49"/>
  <c r="J331" i="49"/>
  <c r="A674" i="49"/>
  <c r="B674" i="49"/>
  <c r="I629" i="49"/>
  <c r="J598" i="49"/>
  <c r="A598" i="49" s="1"/>
  <c r="J606" i="49"/>
  <c r="A606" i="49" s="1"/>
  <c r="J607" i="49"/>
  <c r="A607" i="49" s="1"/>
  <c r="K617" i="48"/>
  <c r="K253" i="49"/>
  <c r="A253" i="49" s="1"/>
  <c r="K249" i="49"/>
  <c r="A249" i="49" s="1"/>
  <c r="A245" i="49"/>
  <c r="K252" i="49"/>
  <c r="A252" i="49" s="1"/>
  <c r="K248" i="49"/>
  <c r="A248" i="49" s="1"/>
  <c r="B245" i="49"/>
  <c r="K251" i="49"/>
  <c r="A251" i="49" s="1"/>
  <c r="K247" i="49"/>
  <c r="A247" i="49" s="1"/>
  <c r="K254" i="49"/>
  <c r="A254" i="49" s="1"/>
  <c r="K250" i="49"/>
  <c r="A250" i="49" s="1"/>
  <c r="K246" i="49"/>
  <c r="A246" i="49" s="1"/>
  <c r="J621" i="49"/>
  <c r="A621" i="49" s="1"/>
  <c r="J589" i="49"/>
  <c r="A589" i="49" s="1"/>
  <c r="K164" i="49"/>
  <c r="A164" i="49"/>
  <c r="J620" i="49"/>
  <c r="A620" i="49" s="1"/>
  <c r="A93" i="49"/>
  <c r="B93" i="49"/>
  <c r="A675" i="49"/>
  <c r="B675" i="49"/>
  <c r="M671" i="49"/>
  <c r="A671" i="49" s="1"/>
  <c r="M669" i="49"/>
  <c r="M670" i="49"/>
  <c r="A163" i="49"/>
  <c r="B163" i="49"/>
  <c r="K605" i="48"/>
  <c r="K605" i="49"/>
  <c r="I613" i="48"/>
  <c r="J613" i="48" s="1"/>
  <c r="A613" i="48" s="1"/>
  <c r="I613" i="49"/>
  <c r="I593" i="48"/>
  <c r="J593" i="48" s="1"/>
  <c r="A593" i="48" s="1"/>
  <c r="I593" i="49"/>
  <c r="B293" i="48"/>
  <c r="B293" i="49"/>
  <c r="A286" i="49"/>
  <c r="K286" i="49"/>
  <c r="G6" i="49"/>
  <c r="B672" i="49"/>
  <c r="A672" i="49"/>
  <c r="A676" i="49"/>
  <c r="B676" i="49"/>
  <c r="K609" i="49"/>
  <c r="K335" i="49"/>
  <c r="A335" i="49"/>
  <c r="J265" i="49"/>
  <c r="K277" i="49"/>
  <c r="A277" i="49"/>
  <c r="A113" i="49"/>
  <c r="A111" i="49"/>
  <c r="B111" i="49"/>
  <c r="B112" i="49"/>
  <c r="J617" i="49"/>
  <c r="A617" i="49" s="1"/>
  <c r="J615" i="49"/>
  <c r="A615" i="49" s="1"/>
  <c r="J608" i="49"/>
  <c r="A608" i="49" s="1"/>
  <c r="I131" i="49"/>
  <c r="A131" i="49" s="1"/>
  <c r="L133" i="49" s="1"/>
  <c r="G8" i="49"/>
  <c r="I592" i="48"/>
  <c r="J592" i="48" s="1"/>
  <c r="A592" i="48" s="1"/>
  <c r="I592" i="49"/>
  <c r="J157" i="48"/>
  <c r="J166" i="48" s="1"/>
  <c r="J157" i="49"/>
  <c r="I634" i="49"/>
  <c r="L242" i="49"/>
  <c r="J616" i="49"/>
  <c r="A616" i="49" s="1"/>
  <c r="J618" i="49"/>
  <c r="A618" i="49" s="1"/>
  <c r="A75" i="49"/>
  <c r="I76" i="49"/>
  <c r="B75" i="49"/>
  <c r="J614" i="49"/>
  <c r="A614" i="49" s="1"/>
  <c r="J610" i="49"/>
  <c r="A610" i="49" s="1"/>
  <c r="K167" i="49"/>
  <c r="A167" i="49"/>
  <c r="B673" i="49"/>
  <c r="A673" i="49"/>
  <c r="A677" i="49"/>
  <c r="B677" i="49"/>
  <c r="B78" i="49"/>
  <c r="A78" i="49"/>
  <c r="K618" i="48"/>
  <c r="K620" i="48"/>
  <c r="K606" i="48"/>
  <c r="K151" i="48"/>
  <c r="K609" i="47"/>
  <c r="K610" i="48"/>
  <c r="K625" i="48"/>
  <c r="K277" i="48"/>
  <c r="A277" i="48"/>
  <c r="A675" i="48"/>
  <c r="B675" i="48"/>
  <c r="B677" i="48"/>
  <c r="A677" i="48"/>
  <c r="A258" i="48"/>
  <c r="K258" i="48"/>
  <c r="L262" i="48" s="1"/>
  <c r="K614" i="48"/>
  <c r="G6" i="48"/>
  <c r="B672" i="48"/>
  <c r="A672" i="48"/>
  <c r="B93" i="48"/>
  <c r="A93" i="48"/>
  <c r="A75" i="48"/>
  <c r="I76" i="48"/>
  <c r="B75" i="48"/>
  <c r="A167" i="48"/>
  <c r="K167" i="48"/>
  <c r="I634" i="48"/>
  <c r="L242" i="48"/>
  <c r="A113" i="48"/>
  <c r="B111" i="48"/>
  <c r="B112" i="48"/>
  <c r="A111" i="48"/>
  <c r="I131" i="48"/>
  <c r="A131" i="48" s="1"/>
  <c r="L133" i="48" s="1"/>
  <c r="G8" i="48"/>
  <c r="A163" i="48"/>
  <c r="B163" i="48"/>
  <c r="M671" i="48"/>
  <c r="A671" i="48" s="1"/>
  <c r="M669" i="48"/>
  <c r="M670" i="48"/>
  <c r="B673" i="48"/>
  <c r="A673" i="48"/>
  <c r="B674" i="48"/>
  <c r="A674" i="48"/>
  <c r="A286" i="48"/>
  <c r="K286" i="48"/>
  <c r="K608" i="48"/>
  <c r="A335" i="48"/>
  <c r="K335" i="48"/>
  <c r="K224" i="48"/>
  <c r="A224" i="48" s="1"/>
  <c r="K220" i="48"/>
  <c r="A220" i="48" s="1"/>
  <c r="K216" i="48"/>
  <c r="A216" i="48" s="1"/>
  <c r="K212" i="48"/>
  <c r="A212" i="48" s="1"/>
  <c r="B208" i="48"/>
  <c r="K223" i="48"/>
  <c r="A223" i="48" s="1"/>
  <c r="K219" i="48"/>
  <c r="A219" i="48" s="1"/>
  <c r="K215" i="48"/>
  <c r="A215" i="48" s="1"/>
  <c r="K211" i="48"/>
  <c r="A211" i="48" s="1"/>
  <c r="A208" i="48"/>
  <c r="K222" i="48"/>
  <c r="A222" i="48" s="1"/>
  <c r="K218" i="48"/>
  <c r="A218" i="48" s="1"/>
  <c r="K214" i="48"/>
  <c r="A214" i="48" s="1"/>
  <c r="K210" i="48"/>
  <c r="A210" i="48" s="1"/>
  <c r="K221" i="48"/>
  <c r="A221" i="48" s="1"/>
  <c r="K217" i="48"/>
  <c r="A217" i="48" s="1"/>
  <c r="K213" i="48"/>
  <c r="A213" i="48" s="1"/>
  <c r="K209" i="48"/>
  <c r="A209" i="48" s="1"/>
  <c r="K598" i="48"/>
  <c r="K625" i="47"/>
  <c r="B245" i="48"/>
  <c r="K252" i="48"/>
  <c r="A252" i="48" s="1"/>
  <c r="K248" i="48"/>
  <c r="A248" i="48" s="1"/>
  <c r="A245" i="48"/>
  <c r="K247" i="48"/>
  <c r="A247" i="48" s="1"/>
  <c r="K251" i="48"/>
  <c r="A251" i="48" s="1"/>
  <c r="K254" i="48"/>
  <c r="A254" i="48" s="1"/>
  <c r="K250" i="48"/>
  <c r="A250" i="48" s="1"/>
  <c r="K246" i="48"/>
  <c r="A246" i="48" s="1"/>
  <c r="K253" i="48"/>
  <c r="A253" i="48" s="1"/>
  <c r="K249" i="48"/>
  <c r="A249" i="48" s="1"/>
  <c r="I629" i="48"/>
  <c r="L107" i="48"/>
  <c r="A676" i="48"/>
  <c r="B676" i="48"/>
  <c r="K616" i="48"/>
  <c r="K615" i="48"/>
  <c r="K607" i="48"/>
  <c r="K589" i="48"/>
  <c r="K331" i="48"/>
  <c r="A331" i="48"/>
  <c r="A334" i="48"/>
  <c r="K334" i="48"/>
  <c r="K590" i="48"/>
  <c r="J265" i="47"/>
  <c r="K273" i="47" s="1"/>
  <c r="A273" i="47" s="1"/>
  <c r="K628" i="45"/>
  <c r="I592" i="46"/>
  <c r="J592" i="46" s="1"/>
  <c r="A592" i="46" s="1"/>
  <c r="I592" i="47"/>
  <c r="J157" i="46"/>
  <c r="J166" i="46" s="1"/>
  <c r="J157" i="47"/>
  <c r="I613" i="46"/>
  <c r="J613" i="46" s="1"/>
  <c r="A613" i="46" s="1"/>
  <c r="I613" i="47"/>
  <c r="I593" i="46"/>
  <c r="J593" i="46" s="1"/>
  <c r="A593" i="46" s="1"/>
  <c r="I593" i="47"/>
  <c r="B293" i="46"/>
  <c r="B293" i="47"/>
  <c r="B113" i="46"/>
  <c r="B676" i="47"/>
  <c r="A676" i="47"/>
  <c r="I629" i="47"/>
  <c r="L107" i="47"/>
  <c r="J598" i="47"/>
  <c r="A598" i="47" s="1"/>
  <c r="J606" i="47"/>
  <c r="A606" i="47" s="1"/>
  <c r="J621" i="47"/>
  <c r="A621" i="47" s="1"/>
  <c r="J618" i="47"/>
  <c r="A618" i="47" s="1"/>
  <c r="J608" i="47"/>
  <c r="A608" i="47" s="1"/>
  <c r="M671" i="47"/>
  <c r="A671" i="47" s="1"/>
  <c r="M669" i="47"/>
  <c r="A163" i="47"/>
  <c r="M670" i="47"/>
  <c r="B163" i="47"/>
  <c r="J589" i="47"/>
  <c r="A589" i="47" s="1"/>
  <c r="A164" i="47"/>
  <c r="K164" i="47"/>
  <c r="J620" i="47"/>
  <c r="A620" i="47" s="1"/>
  <c r="K598" i="46"/>
  <c r="K617" i="46"/>
  <c r="K250" i="47"/>
  <c r="A250" i="47" s="1"/>
  <c r="A245" i="47"/>
  <c r="K249" i="47"/>
  <c r="A249" i="47" s="1"/>
  <c r="B245" i="47"/>
  <c r="K248" i="47"/>
  <c r="A248" i="47" s="1"/>
  <c r="K252" i="47"/>
  <c r="A252" i="47" s="1"/>
  <c r="K251" i="47"/>
  <c r="A251" i="47" s="1"/>
  <c r="K253" i="47"/>
  <c r="A253" i="47" s="1"/>
  <c r="K254" i="47"/>
  <c r="A254" i="47" s="1"/>
  <c r="K247" i="47"/>
  <c r="A247" i="47" s="1"/>
  <c r="K246" i="47"/>
  <c r="A246" i="47" s="1"/>
  <c r="K628" i="47"/>
  <c r="G6" i="47"/>
  <c r="K220" i="47"/>
  <c r="A220" i="47" s="1"/>
  <c r="K215" i="47"/>
  <c r="A215" i="47" s="1"/>
  <c r="K210" i="47"/>
  <c r="A210" i="47" s="1"/>
  <c r="K209" i="47"/>
  <c r="A209" i="47" s="1"/>
  <c r="K216" i="47"/>
  <c r="A216" i="47" s="1"/>
  <c r="K221" i="47"/>
  <c r="A221" i="47" s="1"/>
  <c r="K222" i="47"/>
  <c r="A222" i="47" s="1"/>
  <c r="K219" i="47"/>
  <c r="A219" i="47" s="1"/>
  <c r="A208" i="47"/>
  <c r="K212" i="47"/>
  <c r="A212" i="47" s="1"/>
  <c r="K218" i="47"/>
  <c r="A218" i="47" s="1"/>
  <c r="K217" i="47"/>
  <c r="A217" i="47" s="1"/>
  <c r="K211" i="47"/>
  <c r="A211" i="47" s="1"/>
  <c r="K224" i="47"/>
  <c r="A224" i="47" s="1"/>
  <c r="K223" i="47"/>
  <c r="A223" i="47" s="1"/>
  <c r="K213" i="47"/>
  <c r="A213" i="47" s="1"/>
  <c r="K214" i="47"/>
  <c r="A214" i="47" s="1"/>
  <c r="B208" i="47"/>
  <c r="B677" i="47"/>
  <c r="A677" i="47"/>
  <c r="B672" i="47"/>
  <c r="A672" i="47"/>
  <c r="K286" i="47"/>
  <c r="A286" i="47"/>
  <c r="A277" i="47"/>
  <c r="K277" i="47"/>
  <c r="J333" i="46"/>
  <c r="K333" i="46" s="1"/>
  <c r="J333" i="47"/>
  <c r="I599" i="46"/>
  <c r="J599" i="46" s="1"/>
  <c r="A599" i="46" s="1"/>
  <c r="I599" i="47"/>
  <c r="J327" i="46"/>
  <c r="K327" i="46" s="1"/>
  <c r="J327" i="47"/>
  <c r="A151" i="47"/>
  <c r="K167" i="47"/>
  <c r="A167" i="47"/>
  <c r="I634" i="47"/>
  <c r="L242" i="47"/>
  <c r="A675" i="47"/>
  <c r="B675" i="47"/>
  <c r="B673" i="47"/>
  <c r="A673" i="47"/>
  <c r="A78" i="47"/>
  <c r="B78" i="47"/>
  <c r="J617" i="47"/>
  <c r="A617" i="47" s="1"/>
  <c r="J334" i="47"/>
  <c r="A312" i="47"/>
  <c r="K312" i="47"/>
  <c r="J332" i="47"/>
  <c r="J331" i="47"/>
  <c r="J616" i="47"/>
  <c r="A616" i="47" s="1"/>
  <c r="J615" i="47"/>
  <c r="A615" i="47" s="1"/>
  <c r="J607" i="47"/>
  <c r="A607" i="47" s="1"/>
  <c r="J614" i="47"/>
  <c r="A614" i="47" s="1"/>
  <c r="J610" i="47"/>
  <c r="A610" i="47" s="1"/>
  <c r="I597" i="46"/>
  <c r="J597" i="46" s="1"/>
  <c r="A597" i="46" s="1"/>
  <c r="I597" i="47"/>
  <c r="K605" i="46"/>
  <c r="K605" i="47"/>
  <c r="G8" i="47"/>
  <c r="I131" i="47"/>
  <c r="A131" i="47" s="1"/>
  <c r="L133" i="47" s="1"/>
  <c r="K151" i="47"/>
  <c r="J590" i="47"/>
  <c r="A590" i="47" s="1"/>
  <c r="A674" i="47"/>
  <c r="B674" i="47"/>
  <c r="B93" i="47"/>
  <c r="A93" i="47"/>
  <c r="A113" i="47"/>
  <c r="B111" i="47"/>
  <c r="B112" i="47"/>
  <c r="A111" i="47"/>
  <c r="K335" i="47"/>
  <c r="A335" i="47"/>
  <c r="A75" i="47"/>
  <c r="I76" i="47"/>
  <c r="B75" i="47"/>
  <c r="A258" i="47"/>
  <c r="K258" i="47"/>
  <c r="L262" i="47" s="1"/>
  <c r="A164" i="44"/>
  <c r="B113" i="45"/>
  <c r="K620" i="46"/>
  <c r="K616" i="46"/>
  <c r="K615" i="46"/>
  <c r="K607" i="46"/>
  <c r="A163" i="43"/>
  <c r="I629" i="45"/>
  <c r="J629" i="45" s="1"/>
  <c r="A629" i="45" s="1"/>
  <c r="B163" i="46"/>
  <c r="M670" i="46"/>
  <c r="M669" i="46"/>
  <c r="A163" i="46"/>
  <c r="M671" i="46"/>
  <c r="A671" i="46" s="1"/>
  <c r="A75" i="46"/>
  <c r="B75" i="46"/>
  <c r="I76" i="46"/>
  <c r="K614" i="46"/>
  <c r="K610" i="46"/>
  <c r="L242" i="46"/>
  <c r="B111" i="46"/>
  <c r="B112" i="46"/>
  <c r="A113" i="46"/>
  <c r="A111" i="46"/>
  <c r="K606" i="46"/>
  <c r="K621" i="46"/>
  <c r="K151" i="46"/>
  <c r="A151" i="46"/>
  <c r="K277" i="46"/>
  <c r="A277" i="46"/>
  <c r="B672" i="46"/>
  <c r="A672" i="46"/>
  <c r="B677" i="46"/>
  <c r="A677" i="46"/>
  <c r="K618" i="46"/>
  <c r="K608" i="46"/>
  <c r="B675" i="46"/>
  <c r="A675" i="46"/>
  <c r="I629" i="46"/>
  <c r="L107" i="46"/>
  <c r="A93" i="46"/>
  <c r="B93" i="46"/>
  <c r="A286" i="46"/>
  <c r="K286" i="46"/>
  <c r="I131" i="46"/>
  <c r="A131" i="46" s="1"/>
  <c r="L133" i="46" s="1"/>
  <c r="G8" i="46"/>
  <c r="K224" i="46"/>
  <c r="A224" i="46" s="1"/>
  <c r="K220" i="46"/>
  <c r="A220" i="46" s="1"/>
  <c r="K216" i="46"/>
  <c r="A216" i="46" s="1"/>
  <c r="K212" i="46"/>
  <c r="A212" i="46" s="1"/>
  <c r="B208" i="46"/>
  <c r="K222" i="46"/>
  <c r="A222" i="46" s="1"/>
  <c r="K218" i="46"/>
  <c r="A218" i="46" s="1"/>
  <c r="K214" i="46"/>
  <c r="A214" i="46" s="1"/>
  <c r="K210" i="46"/>
  <c r="A210" i="46" s="1"/>
  <c r="K223" i="46"/>
  <c r="A223" i="46" s="1"/>
  <c r="K215" i="46"/>
  <c r="A215" i="46" s="1"/>
  <c r="K221" i="46"/>
  <c r="A221" i="46" s="1"/>
  <c r="K213" i="46"/>
  <c r="A213" i="46" s="1"/>
  <c r="A208" i="46"/>
  <c r="K217" i="46"/>
  <c r="A217" i="46" s="1"/>
  <c r="K219" i="46"/>
  <c r="A219" i="46" s="1"/>
  <c r="K211" i="46"/>
  <c r="A211" i="46" s="1"/>
  <c r="K209" i="46"/>
  <c r="A209" i="46" s="1"/>
  <c r="K590" i="46"/>
  <c r="A167" i="46"/>
  <c r="K167" i="46"/>
  <c r="B673" i="46"/>
  <c r="A673" i="46"/>
  <c r="B674" i="46"/>
  <c r="A674" i="46"/>
  <c r="K258" i="46"/>
  <c r="L262" i="46" s="1"/>
  <c r="A258" i="46"/>
  <c r="J625" i="46"/>
  <c r="A625" i="46" s="1"/>
  <c r="A335" i="46"/>
  <c r="K335" i="46"/>
  <c r="K589" i="46"/>
  <c r="I634" i="46"/>
  <c r="J245" i="46"/>
  <c r="G6" i="46"/>
  <c r="A676" i="46"/>
  <c r="B676" i="46"/>
  <c r="K332" i="46"/>
  <c r="A332" i="46"/>
  <c r="A334" i="46"/>
  <c r="K334" i="46"/>
  <c r="J265" i="42"/>
  <c r="K275" i="42" s="1"/>
  <c r="A275" i="42" s="1"/>
  <c r="K151" i="45"/>
  <c r="K625" i="44"/>
  <c r="K625" i="45"/>
  <c r="K609" i="45"/>
  <c r="I599" i="44"/>
  <c r="J599" i="44" s="1"/>
  <c r="A599" i="44" s="1"/>
  <c r="I599" i="45"/>
  <c r="J327" i="44"/>
  <c r="A327" i="44" s="1"/>
  <c r="J327" i="45"/>
  <c r="K224" i="45"/>
  <c r="A224" i="45" s="1"/>
  <c r="K220" i="45"/>
  <c r="A220" i="45" s="1"/>
  <c r="K216" i="45"/>
  <c r="A216" i="45" s="1"/>
  <c r="K212" i="45"/>
  <c r="A212" i="45" s="1"/>
  <c r="B208" i="45"/>
  <c r="K222" i="45"/>
  <c r="A222" i="45" s="1"/>
  <c r="K214" i="45"/>
  <c r="A214" i="45" s="1"/>
  <c r="K223" i="45"/>
  <c r="A223" i="45" s="1"/>
  <c r="K219" i="45"/>
  <c r="A219" i="45" s="1"/>
  <c r="K215" i="45"/>
  <c r="A215" i="45" s="1"/>
  <c r="K211" i="45"/>
  <c r="A211" i="45" s="1"/>
  <c r="A208" i="45"/>
  <c r="K218" i="45"/>
  <c r="A218" i="45" s="1"/>
  <c r="K210" i="45"/>
  <c r="A210" i="45" s="1"/>
  <c r="K221" i="45"/>
  <c r="A221" i="45" s="1"/>
  <c r="K217" i="45"/>
  <c r="A217" i="45" s="1"/>
  <c r="K213" i="45"/>
  <c r="A213" i="45" s="1"/>
  <c r="K209" i="45"/>
  <c r="A209" i="45" s="1"/>
  <c r="B78" i="45"/>
  <c r="A78" i="45"/>
  <c r="K312" i="45"/>
  <c r="J334" i="45"/>
  <c r="A312" i="45"/>
  <c r="J332" i="45"/>
  <c r="J331" i="45"/>
  <c r="I597" i="44"/>
  <c r="J597" i="44" s="1"/>
  <c r="A597" i="44" s="1"/>
  <c r="I597" i="45"/>
  <c r="K605" i="44"/>
  <c r="K605" i="45"/>
  <c r="I131" i="45"/>
  <c r="G8" i="45"/>
  <c r="B676" i="45"/>
  <c r="A676" i="45"/>
  <c r="A93" i="45"/>
  <c r="B93" i="45"/>
  <c r="A113" i="45"/>
  <c r="A111" i="45"/>
  <c r="B112" i="45"/>
  <c r="B111" i="45"/>
  <c r="J589" i="45"/>
  <c r="A589" i="45" s="1"/>
  <c r="A164" i="45"/>
  <c r="K164" i="45"/>
  <c r="J620" i="45"/>
  <c r="A620" i="45" s="1"/>
  <c r="J590" i="45"/>
  <c r="A590" i="45" s="1"/>
  <c r="J616" i="45"/>
  <c r="A616" i="45" s="1"/>
  <c r="I613" i="44"/>
  <c r="J613" i="44" s="1"/>
  <c r="A613" i="44" s="1"/>
  <c r="I613" i="45"/>
  <c r="I593" i="44"/>
  <c r="J593" i="44" s="1"/>
  <c r="A593" i="44" s="1"/>
  <c r="I593" i="45"/>
  <c r="B293" i="44"/>
  <c r="B293" i="45"/>
  <c r="A277" i="45"/>
  <c r="K277" i="45"/>
  <c r="J615" i="45"/>
  <c r="A615" i="45" s="1"/>
  <c r="B677" i="45"/>
  <c r="A677" i="45"/>
  <c r="B675" i="45"/>
  <c r="A675" i="45"/>
  <c r="J598" i="45"/>
  <c r="A598" i="45" s="1"/>
  <c r="J606" i="45"/>
  <c r="A606" i="45" s="1"/>
  <c r="A286" i="45"/>
  <c r="K286" i="45"/>
  <c r="J614" i="45"/>
  <c r="A614" i="45" s="1"/>
  <c r="J610" i="45"/>
  <c r="A610" i="45" s="1"/>
  <c r="G6" i="45"/>
  <c r="J621" i="45"/>
  <c r="A621" i="45" s="1"/>
  <c r="L107" i="45"/>
  <c r="J607" i="45"/>
  <c r="A607" i="45" s="1"/>
  <c r="J608" i="45"/>
  <c r="A608" i="45" s="1"/>
  <c r="K335" i="45"/>
  <c r="A335" i="45"/>
  <c r="B673" i="45"/>
  <c r="A673" i="45"/>
  <c r="A674" i="45"/>
  <c r="B674" i="45"/>
  <c r="J617" i="45"/>
  <c r="A617" i="45" s="1"/>
  <c r="J333" i="44"/>
  <c r="K333" i="44" s="1"/>
  <c r="J333" i="45"/>
  <c r="I592" i="44"/>
  <c r="J592" i="44" s="1"/>
  <c r="A592" i="44" s="1"/>
  <c r="I592" i="45"/>
  <c r="J157" i="44"/>
  <c r="K157" i="44" s="1"/>
  <c r="J157" i="45"/>
  <c r="J331" i="42"/>
  <c r="K331" i="42" s="1"/>
  <c r="K614" i="44"/>
  <c r="K621" i="44"/>
  <c r="J265" i="45"/>
  <c r="K252" i="45"/>
  <c r="A252" i="45" s="1"/>
  <c r="K248" i="45"/>
  <c r="A248" i="45" s="1"/>
  <c r="A245" i="45"/>
  <c r="K246" i="45"/>
  <c r="A246" i="45" s="1"/>
  <c r="K251" i="45"/>
  <c r="A251" i="45" s="1"/>
  <c r="K247" i="45"/>
  <c r="A247" i="45" s="1"/>
  <c r="K250" i="45"/>
  <c r="A250" i="45" s="1"/>
  <c r="K253" i="45"/>
  <c r="A253" i="45" s="1"/>
  <c r="K249" i="45"/>
  <c r="A249" i="45" s="1"/>
  <c r="B245" i="45"/>
  <c r="K254" i="45"/>
  <c r="A254" i="45" s="1"/>
  <c r="L242" i="45"/>
  <c r="I634" i="45"/>
  <c r="A672" i="45"/>
  <c r="B672" i="45"/>
  <c r="J618" i="45"/>
  <c r="A618" i="45" s="1"/>
  <c r="B163" i="45"/>
  <c r="A163" i="45"/>
  <c r="M670" i="45"/>
  <c r="M669" i="45"/>
  <c r="M671" i="45"/>
  <c r="A671" i="45" s="1"/>
  <c r="B75" i="45"/>
  <c r="A75" i="45"/>
  <c r="I76" i="45"/>
  <c r="K258" i="45"/>
  <c r="I635" i="45" s="1"/>
  <c r="A258" i="45"/>
  <c r="A167" i="45"/>
  <c r="K167" i="45"/>
  <c r="K625" i="43"/>
  <c r="K606" i="44"/>
  <c r="B113" i="44"/>
  <c r="M669" i="43"/>
  <c r="A669" i="43" s="1"/>
  <c r="I131" i="44"/>
  <c r="A131" i="44" s="1"/>
  <c r="L133" i="44" s="1"/>
  <c r="G8" i="44"/>
  <c r="K607" i="42"/>
  <c r="I629" i="44"/>
  <c r="L107" i="44"/>
  <c r="A75" i="44"/>
  <c r="I76" i="44"/>
  <c r="B75" i="44"/>
  <c r="J265" i="44"/>
  <c r="A277" i="44"/>
  <c r="K277" i="44"/>
  <c r="K590" i="44"/>
  <c r="K151" i="44"/>
  <c r="K598" i="44"/>
  <c r="K617" i="44"/>
  <c r="K167" i="44"/>
  <c r="A167" i="44"/>
  <c r="K616" i="44"/>
  <c r="K615" i="44"/>
  <c r="K607" i="44"/>
  <c r="K610" i="44"/>
  <c r="B93" i="44"/>
  <c r="A93" i="44"/>
  <c r="B674" i="44"/>
  <c r="A674" i="44"/>
  <c r="A258" i="44"/>
  <c r="K258" i="44"/>
  <c r="L262" i="44" s="1"/>
  <c r="J245" i="44"/>
  <c r="L242" i="44"/>
  <c r="G6" i="44"/>
  <c r="I634" i="44"/>
  <c r="B676" i="44"/>
  <c r="A676" i="44"/>
  <c r="A672" i="44"/>
  <c r="B672" i="44"/>
  <c r="A331" i="44"/>
  <c r="K331" i="44"/>
  <c r="A113" i="44"/>
  <c r="B111" i="44"/>
  <c r="A111" i="44"/>
  <c r="B112" i="44"/>
  <c r="A163" i="44"/>
  <c r="M670" i="44"/>
  <c r="B163" i="44"/>
  <c r="M669" i="44"/>
  <c r="M671" i="44"/>
  <c r="A671" i="44" s="1"/>
  <c r="K618" i="44"/>
  <c r="K608" i="44"/>
  <c r="K620" i="44"/>
  <c r="B675" i="44"/>
  <c r="A675" i="44"/>
  <c r="B677" i="44"/>
  <c r="A677" i="44"/>
  <c r="B673" i="44"/>
  <c r="A673" i="44"/>
  <c r="K589" i="44"/>
  <c r="A208" i="44"/>
  <c r="K211" i="44"/>
  <c r="A211" i="44" s="1"/>
  <c r="K212" i="44"/>
  <c r="A212" i="44" s="1"/>
  <c r="K209" i="44"/>
  <c r="A209" i="44" s="1"/>
  <c r="K218" i="44"/>
  <c r="A218" i="44" s="1"/>
  <c r="K223" i="44"/>
  <c r="A223" i="44" s="1"/>
  <c r="K224" i="44"/>
  <c r="A224" i="44" s="1"/>
  <c r="K221" i="44"/>
  <c r="A221" i="44" s="1"/>
  <c r="K210" i="44"/>
  <c r="A210" i="44" s="1"/>
  <c r="K219" i="44"/>
  <c r="A219" i="44" s="1"/>
  <c r="K220" i="44"/>
  <c r="A220" i="44" s="1"/>
  <c r="K217" i="44"/>
  <c r="A217" i="44" s="1"/>
  <c r="K222" i="44"/>
  <c r="A222" i="44" s="1"/>
  <c r="K215" i="44"/>
  <c r="A215" i="44" s="1"/>
  <c r="K216" i="44"/>
  <c r="A216" i="44" s="1"/>
  <c r="K213" i="44"/>
  <c r="A213" i="44" s="1"/>
  <c r="K214" i="44"/>
  <c r="A214" i="44" s="1"/>
  <c r="B208" i="44"/>
  <c r="K335" i="44"/>
  <c r="A335" i="44"/>
  <c r="K286" i="44"/>
  <c r="A286" i="44"/>
  <c r="M670" i="43"/>
  <c r="A670" i="43" s="1"/>
  <c r="J265" i="43"/>
  <c r="K272" i="43" s="1"/>
  <c r="A272" i="43" s="1"/>
  <c r="K589" i="42"/>
  <c r="B163" i="43"/>
  <c r="K151" i="43"/>
  <c r="I613" i="42"/>
  <c r="J613" i="42" s="1"/>
  <c r="A613" i="42" s="1"/>
  <c r="I613" i="43"/>
  <c r="B293" i="42"/>
  <c r="B293" i="43"/>
  <c r="B674" i="43"/>
  <c r="A674" i="43"/>
  <c r="J616" i="43"/>
  <c r="A616" i="43" s="1"/>
  <c r="I592" i="42"/>
  <c r="J592" i="42" s="1"/>
  <c r="A592" i="42" s="1"/>
  <c r="I592" i="43"/>
  <c r="J157" i="42"/>
  <c r="A157" i="42" s="1"/>
  <c r="J157" i="43"/>
  <c r="I597" i="42"/>
  <c r="J597" i="42" s="1"/>
  <c r="A597" i="42" s="1"/>
  <c r="I597" i="43"/>
  <c r="K605" i="42"/>
  <c r="K605" i="43"/>
  <c r="G8" i="43"/>
  <c r="I131" i="43"/>
  <c r="A131" i="43" s="1"/>
  <c r="L133" i="43" s="1"/>
  <c r="J332" i="42"/>
  <c r="K332" i="42" s="1"/>
  <c r="A312" i="42"/>
  <c r="B113" i="42"/>
  <c r="A675" i="43"/>
  <c r="B675" i="43"/>
  <c r="A93" i="43"/>
  <c r="B93" i="43"/>
  <c r="K222" i="43"/>
  <c r="A222" i="43" s="1"/>
  <c r="K218" i="43"/>
  <c r="A218" i="43" s="1"/>
  <c r="K214" i="43"/>
  <c r="A214" i="43" s="1"/>
  <c r="K210" i="43"/>
  <c r="A210" i="43" s="1"/>
  <c r="K224" i="43"/>
  <c r="A224" i="43" s="1"/>
  <c r="K220" i="43"/>
  <c r="A220" i="43" s="1"/>
  <c r="K216" i="43"/>
  <c r="A216" i="43" s="1"/>
  <c r="K212" i="43"/>
  <c r="A212" i="43" s="1"/>
  <c r="A208" i="43"/>
  <c r="K223" i="43"/>
  <c r="A223" i="43" s="1"/>
  <c r="K219" i="43"/>
  <c r="A219" i="43" s="1"/>
  <c r="K215" i="43"/>
  <c r="A215" i="43" s="1"/>
  <c r="K211" i="43"/>
  <c r="A211" i="43" s="1"/>
  <c r="K217" i="43"/>
  <c r="A217" i="43" s="1"/>
  <c r="K213" i="43"/>
  <c r="A213" i="43" s="1"/>
  <c r="B208" i="43"/>
  <c r="K209" i="43"/>
  <c r="A209" i="43" s="1"/>
  <c r="K221" i="43"/>
  <c r="A221" i="43" s="1"/>
  <c r="K286" i="43"/>
  <c r="A286" i="43"/>
  <c r="J589" i="43"/>
  <c r="A589" i="43" s="1"/>
  <c r="J620" i="43"/>
  <c r="A620" i="43" s="1"/>
  <c r="J590" i="43"/>
  <c r="A590" i="43" s="1"/>
  <c r="J334" i="43"/>
  <c r="K312" i="43"/>
  <c r="A312" i="43"/>
  <c r="J332" i="43"/>
  <c r="J331" i="43"/>
  <c r="B113" i="43"/>
  <c r="K164" i="43"/>
  <c r="A164" i="43"/>
  <c r="J610" i="43"/>
  <c r="A610" i="43" s="1"/>
  <c r="J618" i="43"/>
  <c r="A618" i="43" s="1"/>
  <c r="K312" i="42"/>
  <c r="A672" i="43"/>
  <c r="B672" i="43"/>
  <c r="B677" i="43"/>
  <c r="A677" i="43"/>
  <c r="L242" i="43"/>
  <c r="I634" i="43"/>
  <c r="G6" i="43"/>
  <c r="J621" i="43"/>
  <c r="A621" i="43" s="1"/>
  <c r="J598" i="43"/>
  <c r="A598" i="43" s="1"/>
  <c r="J617" i="43"/>
  <c r="A617" i="43" s="1"/>
  <c r="B78" i="43"/>
  <c r="A78" i="43"/>
  <c r="J614" i="43"/>
  <c r="A614" i="43" s="1"/>
  <c r="I593" i="42"/>
  <c r="J593" i="42" s="1"/>
  <c r="A593" i="42" s="1"/>
  <c r="I593" i="43"/>
  <c r="B673" i="43"/>
  <c r="A673" i="43"/>
  <c r="K277" i="43"/>
  <c r="A277" i="43"/>
  <c r="B111" i="43"/>
  <c r="B112" i="43"/>
  <c r="A113" i="43"/>
  <c r="A111" i="43"/>
  <c r="J607" i="43"/>
  <c r="A607" i="43" s="1"/>
  <c r="J333" i="42"/>
  <c r="A333" i="42" s="1"/>
  <c r="J333" i="43"/>
  <c r="I599" i="42"/>
  <c r="J599" i="42" s="1"/>
  <c r="A599" i="42" s="1"/>
  <c r="I599" i="43"/>
  <c r="J327" i="42"/>
  <c r="K327" i="42" s="1"/>
  <c r="J327" i="43"/>
  <c r="K617" i="42"/>
  <c r="A676" i="43"/>
  <c r="B676" i="43"/>
  <c r="L107" i="43"/>
  <c r="I629" i="43"/>
  <c r="J606" i="43"/>
  <c r="A606" i="43" s="1"/>
  <c r="K628" i="43"/>
  <c r="A258" i="43"/>
  <c r="K258" i="43"/>
  <c r="L262" i="43" s="1"/>
  <c r="K609" i="43"/>
  <c r="A335" i="43"/>
  <c r="K335" i="43"/>
  <c r="A167" i="43"/>
  <c r="K167" i="43"/>
  <c r="J615" i="43"/>
  <c r="A615" i="43" s="1"/>
  <c r="J608" i="43"/>
  <c r="A608" i="43" s="1"/>
  <c r="J245" i="43"/>
  <c r="A75" i="43"/>
  <c r="I76" i="43"/>
  <c r="B75" i="43"/>
  <c r="K614" i="42"/>
  <c r="K621" i="42"/>
  <c r="K151" i="42"/>
  <c r="K625" i="42"/>
  <c r="K616" i="42"/>
  <c r="K615" i="42"/>
  <c r="K620" i="42"/>
  <c r="A245" i="42"/>
  <c r="K252" i="42"/>
  <c r="A252" i="42" s="1"/>
  <c r="K248" i="42"/>
  <c r="A248" i="42" s="1"/>
  <c r="K251" i="42"/>
  <c r="A251" i="42" s="1"/>
  <c r="K254" i="42"/>
  <c r="A254" i="42" s="1"/>
  <c r="B245" i="42"/>
  <c r="K246" i="42"/>
  <c r="A246" i="42" s="1"/>
  <c r="K253" i="42"/>
  <c r="A253" i="42" s="1"/>
  <c r="K249" i="42"/>
  <c r="A249" i="42" s="1"/>
  <c r="K247" i="42"/>
  <c r="A247" i="42" s="1"/>
  <c r="K250" i="42"/>
  <c r="A250" i="42" s="1"/>
  <c r="A163" i="42"/>
  <c r="B163" i="42"/>
  <c r="M670" i="42"/>
  <c r="M671" i="42"/>
  <c r="A671" i="42" s="1"/>
  <c r="M669" i="42"/>
  <c r="L242" i="42"/>
  <c r="I634" i="42"/>
  <c r="K334" i="42"/>
  <c r="A334" i="42"/>
  <c r="K598" i="42"/>
  <c r="I629" i="42"/>
  <c r="L107" i="42"/>
  <c r="A673" i="42"/>
  <c r="B673" i="42"/>
  <c r="A93" i="42"/>
  <c r="B93" i="42"/>
  <c r="A167" i="42"/>
  <c r="K167" i="42"/>
  <c r="A113" i="42"/>
  <c r="B111" i="42"/>
  <c r="B112" i="42"/>
  <c r="A111" i="42"/>
  <c r="A286" i="42"/>
  <c r="K286" i="42"/>
  <c r="A674" i="42"/>
  <c r="B674" i="42"/>
  <c r="G6" i="42"/>
  <c r="I131" i="42"/>
  <c r="A131" i="42" s="1"/>
  <c r="L133" i="42" s="1"/>
  <c r="G8" i="42"/>
  <c r="A75" i="42"/>
  <c r="B75" i="42"/>
  <c r="I76" i="42"/>
  <c r="A258" i="42"/>
  <c r="K258" i="42"/>
  <c r="L262" i="42" s="1"/>
  <c r="A675" i="42"/>
  <c r="B675" i="42"/>
  <c r="B677" i="42"/>
  <c r="A677" i="42"/>
  <c r="A335" i="42"/>
  <c r="K335" i="42"/>
  <c r="B676" i="42"/>
  <c r="A676" i="42"/>
  <c r="B208" i="42"/>
  <c r="K221" i="42"/>
  <c r="A221" i="42" s="1"/>
  <c r="K217" i="42"/>
  <c r="A217" i="42" s="1"/>
  <c r="K213" i="42"/>
  <c r="A213" i="42" s="1"/>
  <c r="K209" i="42"/>
  <c r="A209" i="42" s="1"/>
  <c r="K219" i="42"/>
  <c r="A219" i="42" s="1"/>
  <c r="K224" i="42"/>
  <c r="A224" i="42" s="1"/>
  <c r="K220" i="42"/>
  <c r="A220" i="42" s="1"/>
  <c r="K216" i="42"/>
  <c r="A216" i="42" s="1"/>
  <c r="K212" i="42"/>
  <c r="A212" i="42" s="1"/>
  <c r="A208" i="42"/>
  <c r="K215" i="42"/>
  <c r="A215" i="42" s="1"/>
  <c r="K222" i="42"/>
  <c r="A222" i="42" s="1"/>
  <c r="K218" i="42"/>
  <c r="A218" i="42" s="1"/>
  <c r="K214" i="42"/>
  <c r="A214" i="42" s="1"/>
  <c r="K210" i="42"/>
  <c r="A210" i="42" s="1"/>
  <c r="K223" i="42"/>
  <c r="A223" i="42" s="1"/>
  <c r="K211" i="42"/>
  <c r="A211" i="42" s="1"/>
  <c r="B672" i="42"/>
  <c r="A672" i="42"/>
  <c r="K590" i="42"/>
  <c r="K277" i="42"/>
  <c r="A277" i="42"/>
  <c r="K606" i="42"/>
  <c r="K618" i="42"/>
  <c r="K608" i="42"/>
  <c r="K610" i="42"/>
  <c r="K247" i="64" l="1"/>
  <c r="A247" i="64" s="1"/>
  <c r="A334" i="66"/>
  <c r="K157" i="66"/>
  <c r="K590" i="67"/>
  <c r="A245" i="64"/>
  <c r="L610" i="68"/>
  <c r="K249" i="64"/>
  <c r="A249" i="64" s="1"/>
  <c r="K248" i="64"/>
  <c r="A248" i="64" s="1"/>
  <c r="K252" i="64"/>
  <c r="A252" i="64" s="1"/>
  <c r="K246" i="64"/>
  <c r="A246" i="64" s="1"/>
  <c r="K250" i="64"/>
  <c r="A250" i="64" s="1"/>
  <c r="K251" i="64"/>
  <c r="A251" i="64" s="1"/>
  <c r="B245" i="64"/>
  <c r="A327" i="68"/>
  <c r="K617" i="69"/>
  <c r="K614" i="69"/>
  <c r="K616" i="69"/>
  <c r="K610" i="69"/>
  <c r="K621" i="69"/>
  <c r="K607" i="69"/>
  <c r="K634" i="69"/>
  <c r="J307" i="66"/>
  <c r="A307" i="66" s="1"/>
  <c r="J599" i="69"/>
  <c r="A599" i="69" s="1"/>
  <c r="A265" i="69"/>
  <c r="K273" i="69"/>
  <c r="A273" i="69" s="1"/>
  <c r="K266" i="69"/>
  <c r="A266" i="69" s="1"/>
  <c r="K269" i="69"/>
  <c r="A269" i="69" s="1"/>
  <c r="K272" i="69"/>
  <c r="A272" i="69" s="1"/>
  <c r="K271" i="69"/>
  <c r="A271" i="69" s="1"/>
  <c r="K275" i="69"/>
  <c r="A275" i="69" s="1"/>
  <c r="K268" i="69"/>
  <c r="A268" i="69" s="1"/>
  <c r="K270" i="69"/>
  <c r="A270" i="69" s="1"/>
  <c r="K267" i="69"/>
  <c r="A267" i="69" s="1"/>
  <c r="B265" i="69"/>
  <c r="K274" i="69"/>
  <c r="A274" i="69" s="1"/>
  <c r="J593" i="69"/>
  <c r="A593" i="69" s="1"/>
  <c r="J629" i="69"/>
  <c r="A629" i="69" s="1"/>
  <c r="B670" i="69"/>
  <c r="A670" i="69"/>
  <c r="I591" i="68"/>
  <c r="J591" i="68" s="1"/>
  <c r="A591" i="68" s="1"/>
  <c r="I591" i="69"/>
  <c r="J594" i="68"/>
  <c r="A594" i="68" s="1"/>
  <c r="J594" i="69"/>
  <c r="L262" i="64"/>
  <c r="J166" i="68"/>
  <c r="A333" i="68"/>
  <c r="K598" i="69"/>
  <c r="K590" i="69"/>
  <c r="K615" i="69"/>
  <c r="K589" i="69"/>
  <c r="K608" i="69"/>
  <c r="A331" i="69"/>
  <c r="K331" i="69"/>
  <c r="K334" i="69"/>
  <c r="A334" i="69"/>
  <c r="J592" i="69"/>
  <c r="A592" i="69" s="1"/>
  <c r="J66" i="68"/>
  <c r="A66" i="68" s="1"/>
  <c r="J66" i="69"/>
  <c r="J155" i="68"/>
  <c r="A155" i="68" s="1"/>
  <c r="J155" i="69"/>
  <c r="J114" i="68"/>
  <c r="A114" i="68" s="1"/>
  <c r="J114" i="69"/>
  <c r="I635" i="69"/>
  <c r="A327" i="69"/>
  <c r="K327" i="69"/>
  <c r="J613" i="69"/>
  <c r="A613" i="69" s="1"/>
  <c r="A332" i="69"/>
  <c r="K332" i="69"/>
  <c r="A669" i="69"/>
  <c r="B669" i="69"/>
  <c r="A76" i="69"/>
  <c r="B76" i="69"/>
  <c r="J597" i="69"/>
  <c r="A597" i="69" s="1"/>
  <c r="K620" i="69"/>
  <c r="K606" i="69"/>
  <c r="J636" i="69"/>
  <c r="A636" i="69" s="1"/>
  <c r="J166" i="69"/>
  <c r="A157" i="69"/>
  <c r="K157" i="69"/>
  <c r="A333" i="69"/>
  <c r="K333" i="69"/>
  <c r="I133" i="69"/>
  <c r="I132" i="69"/>
  <c r="B131" i="69"/>
  <c r="I635" i="67"/>
  <c r="J635" i="67" s="1"/>
  <c r="A635" i="67" s="1"/>
  <c r="K592" i="68"/>
  <c r="I640" i="68"/>
  <c r="J640" i="68" s="1"/>
  <c r="K640" i="68" s="1"/>
  <c r="K597" i="68"/>
  <c r="K272" i="65"/>
  <c r="A272" i="65" s="1"/>
  <c r="A265" i="65"/>
  <c r="B265" i="65"/>
  <c r="K270" i="66"/>
  <c r="A270" i="66" s="1"/>
  <c r="K599" i="68"/>
  <c r="K267" i="65"/>
  <c r="A267" i="65" s="1"/>
  <c r="K269" i="65"/>
  <c r="A269" i="65" s="1"/>
  <c r="K269" i="66"/>
  <c r="A269" i="66" s="1"/>
  <c r="B670" i="68"/>
  <c r="A670" i="68"/>
  <c r="K327" i="62"/>
  <c r="J166" i="66"/>
  <c r="K166" i="66" s="1"/>
  <c r="K332" i="66"/>
  <c r="K272" i="66"/>
  <c r="A272" i="66" s="1"/>
  <c r="A265" i="66"/>
  <c r="K327" i="66"/>
  <c r="K589" i="67"/>
  <c r="K598" i="67"/>
  <c r="A166" i="68"/>
  <c r="K166" i="68"/>
  <c r="J634" i="68"/>
  <c r="A634" i="68" s="1"/>
  <c r="J636" i="68"/>
  <c r="A636" i="68" s="1"/>
  <c r="A334" i="56"/>
  <c r="K268" i="66"/>
  <c r="A268" i="66" s="1"/>
  <c r="K275" i="66"/>
  <c r="A275" i="66" s="1"/>
  <c r="B265" i="66"/>
  <c r="A333" i="66"/>
  <c r="L337" i="68"/>
  <c r="J629" i="68"/>
  <c r="A629" i="68" s="1"/>
  <c r="J635" i="68"/>
  <c r="A635" i="68" s="1"/>
  <c r="K593" i="68"/>
  <c r="B669" i="68"/>
  <c r="A669" i="68"/>
  <c r="K114" i="68"/>
  <c r="I636" i="61"/>
  <c r="K271" i="66"/>
  <c r="A271" i="66" s="1"/>
  <c r="K274" i="66"/>
  <c r="A274" i="66" s="1"/>
  <c r="I133" i="68"/>
  <c r="B131" i="68"/>
  <c r="I132" i="68"/>
  <c r="B76" i="68"/>
  <c r="A76" i="68"/>
  <c r="K613" i="68"/>
  <c r="K618" i="67"/>
  <c r="K617" i="67"/>
  <c r="K616" i="67"/>
  <c r="L286" i="67"/>
  <c r="K267" i="66"/>
  <c r="A267" i="66" s="1"/>
  <c r="K266" i="66"/>
  <c r="A266" i="66" s="1"/>
  <c r="B245" i="67"/>
  <c r="K246" i="67"/>
  <c r="A246" i="67" s="1"/>
  <c r="K247" i="67"/>
  <c r="A247" i="67" s="1"/>
  <c r="K249" i="67"/>
  <c r="A249" i="67" s="1"/>
  <c r="K252" i="67"/>
  <c r="A252" i="67" s="1"/>
  <c r="K254" i="67"/>
  <c r="A254" i="67" s="1"/>
  <c r="A245" i="67"/>
  <c r="K248" i="67"/>
  <c r="A248" i="67" s="1"/>
  <c r="K253" i="67"/>
  <c r="A253" i="67" s="1"/>
  <c r="K250" i="67"/>
  <c r="A250" i="67" s="1"/>
  <c r="K251" i="67"/>
  <c r="A251" i="67" s="1"/>
  <c r="J636" i="67"/>
  <c r="A636" i="67" s="1"/>
  <c r="J629" i="67"/>
  <c r="A629" i="67" s="1"/>
  <c r="J594" i="66"/>
  <c r="K594" i="66" s="1"/>
  <c r="J594" i="67"/>
  <c r="J599" i="67"/>
  <c r="A599" i="67" s="1"/>
  <c r="J593" i="67"/>
  <c r="A593" i="67" s="1"/>
  <c r="K610" i="67"/>
  <c r="K615" i="67"/>
  <c r="J613" i="67"/>
  <c r="A613" i="67" s="1"/>
  <c r="J155" i="66"/>
  <c r="K155" i="66" s="1"/>
  <c r="J155" i="67"/>
  <c r="J114" i="66"/>
  <c r="A114" i="66" s="1"/>
  <c r="J114" i="67"/>
  <c r="K274" i="67"/>
  <c r="A274" i="67" s="1"/>
  <c r="K272" i="67"/>
  <c r="A272" i="67" s="1"/>
  <c r="K267" i="67"/>
  <c r="A267" i="67" s="1"/>
  <c r="K270" i="67"/>
  <c r="A270" i="67" s="1"/>
  <c r="K268" i="67"/>
  <c r="A268" i="67" s="1"/>
  <c r="A265" i="67"/>
  <c r="K273" i="67"/>
  <c r="A273" i="67" s="1"/>
  <c r="K275" i="67"/>
  <c r="A275" i="67" s="1"/>
  <c r="K269" i="67"/>
  <c r="A269" i="67" s="1"/>
  <c r="B265" i="67"/>
  <c r="K271" i="67"/>
  <c r="A271" i="67" s="1"/>
  <c r="K266" i="67"/>
  <c r="A266" i="67" s="1"/>
  <c r="J592" i="67"/>
  <c r="A592" i="67" s="1"/>
  <c r="A331" i="56"/>
  <c r="A332" i="56"/>
  <c r="K327" i="67"/>
  <c r="A327" i="67"/>
  <c r="A76" i="67"/>
  <c r="B76" i="67"/>
  <c r="K621" i="67"/>
  <c r="J634" i="67"/>
  <c r="A634" i="67" s="1"/>
  <c r="K614" i="67"/>
  <c r="K607" i="67"/>
  <c r="J307" i="67"/>
  <c r="A307" i="67" s="1"/>
  <c r="A334" i="67"/>
  <c r="K334" i="67"/>
  <c r="A670" i="67"/>
  <c r="B670" i="67"/>
  <c r="K332" i="67"/>
  <c r="A332" i="67"/>
  <c r="I591" i="66"/>
  <c r="J591" i="66" s="1"/>
  <c r="A591" i="66" s="1"/>
  <c r="I591" i="67"/>
  <c r="J66" i="66"/>
  <c r="K66" i="66" s="1"/>
  <c r="J66" i="67"/>
  <c r="K606" i="67"/>
  <c r="A157" i="67"/>
  <c r="J166" i="67"/>
  <c r="K157" i="67"/>
  <c r="A333" i="67"/>
  <c r="K333" i="67"/>
  <c r="K331" i="67"/>
  <c r="A331" i="67"/>
  <c r="K620" i="67"/>
  <c r="K608" i="67"/>
  <c r="I133" i="67"/>
  <c r="I132" i="67"/>
  <c r="B131" i="67"/>
  <c r="J597" i="67"/>
  <c r="A597" i="67" s="1"/>
  <c r="B669" i="67"/>
  <c r="A669" i="67"/>
  <c r="A327" i="60"/>
  <c r="J166" i="60"/>
  <c r="A166" i="60" s="1"/>
  <c r="J307" i="62"/>
  <c r="A307" i="62" s="1"/>
  <c r="K333" i="64"/>
  <c r="K617" i="65"/>
  <c r="K597" i="66"/>
  <c r="K599" i="66"/>
  <c r="J307" i="54"/>
  <c r="A307" i="54" s="1"/>
  <c r="J636" i="66"/>
  <c r="A636" i="66" s="1"/>
  <c r="A327" i="58"/>
  <c r="K270" i="59"/>
  <c r="A270" i="59" s="1"/>
  <c r="J307" i="64"/>
  <c r="A307" i="64" s="1"/>
  <c r="J629" i="66"/>
  <c r="A629" i="66" s="1"/>
  <c r="A166" i="66"/>
  <c r="J634" i="66"/>
  <c r="A634" i="66" s="1"/>
  <c r="A76" i="66"/>
  <c r="B76" i="66"/>
  <c r="K613" i="66"/>
  <c r="B670" i="66"/>
  <c r="A670" i="66"/>
  <c r="K114" i="66"/>
  <c r="K332" i="64"/>
  <c r="K589" i="65"/>
  <c r="I640" i="66"/>
  <c r="J640" i="66" s="1"/>
  <c r="K640" i="66" s="1"/>
  <c r="L610" i="66"/>
  <c r="K592" i="66"/>
  <c r="A669" i="66"/>
  <c r="B669" i="66"/>
  <c r="L286" i="66"/>
  <c r="K589" i="63"/>
  <c r="I132" i="66"/>
  <c r="B131" i="66"/>
  <c r="I133" i="66"/>
  <c r="J635" i="66"/>
  <c r="A635" i="66" s="1"/>
  <c r="K593" i="66"/>
  <c r="K616" i="65"/>
  <c r="I636" i="65"/>
  <c r="J636" i="65" s="1"/>
  <c r="A636" i="65" s="1"/>
  <c r="K621" i="65"/>
  <c r="K598" i="65"/>
  <c r="K614" i="65"/>
  <c r="J307" i="65"/>
  <c r="A307" i="65" s="1"/>
  <c r="L286" i="65"/>
  <c r="K606" i="65"/>
  <c r="I640" i="60"/>
  <c r="J640" i="60" s="1"/>
  <c r="K640" i="60" s="1"/>
  <c r="K607" i="65"/>
  <c r="B265" i="55"/>
  <c r="K266" i="55"/>
  <c r="A266" i="55" s="1"/>
  <c r="K268" i="55"/>
  <c r="A268" i="55" s="1"/>
  <c r="K331" i="58"/>
  <c r="L337" i="58" s="1"/>
  <c r="J635" i="65"/>
  <c r="A635" i="65" s="1"/>
  <c r="J155" i="64"/>
  <c r="K155" i="64" s="1"/>
  <c r="J155" i="65"/>
  <c r="J114" i="64"/>
  <c r="A114" i="64" s="1"/>
  <c r="J114" i="65"/>
  <c r="K267" i="55"/>
  <c r="A267" i="55" s="1"/>
  <c r="K270" i="55"/>
  <c r="A270" i="55" s="1"/>
  <c r="K272" i="55"/>
  <c r="A272" i="55" s="1"/>
  <c r="K617" i="63"/>
  <c r="A334" i="64"/>
  <c r="A157" i="64"/>
  <c r="A670" i="65"/>
  <c r="B670" i="65"/>
  <c r="K618" i="65"/>
  <c r="A327" i="65"/>
  <c r="K327" i="65"/>
  <c r="L262" i="65"/>
  <c r="A331" i="65"/>
  <c r="K331" i="65"/>
  <c r="J613" i="65"/>
  <c r="A613" i="65" s="1"/>
  <c r="J166" i="65"/>
  <c r="K157" i="65"/>
  <c r="A157" i="65"/>
  <c r="J597" i="65"/>
  <c r="A597" i="65" s="1"/>
  <c r="J66" i="64"/>
  <c r="K66" i="64" s="1"/>
  <c r="J66" i="65"/>
  <c r="A331" i="54"/>
  <c r="K273" i="55"/>
  <c r="A273" i="55" s="1"/>
  <c r="K275" i="55"/>
  <c r="A275" i="55" s="1"/>
  <c r="A265" i="55"/>
  <c r="A157" i="62"/>
  <c r="K616" i="63"/>
  <c r="K327" i="64"/>
  <c r="L337" i="64" s="1"/>
  <c r="A669" i="65"/>
  <c r="B669" i="65"/>
  <c r="I133" i="65"/>
  <c r="B131" i="65"/>
  <c r="I132" i="65"/>
  <c r="K620" i="65"/>
  <c r="K608" i="65"/>
  <c r="J599" i="65"/>
  <c r="A599" i="65" s="1"/>
  <c r="J629" i="65"/>
  <c r="A629" i="65" s="1"/>
  <c r="K334" i="65"/>
  <c r="A334" i="65"/>
  <c r="K590" i="65"/>
  <c r="A131" i="65"/>
  <c r="L133" i="65" s="1"/>
  <c r="J593" i="65"/>
  <c r="A593" i="65" s="1"/>
  <c r="K610" i="65"/>
  <c r="A333" i="65"/>
  <c r="K333" i="65"/>
  <c r="J634" i="65"/>
  <c r="A634" i="65" s="1"/>
  <c r="B76" i="65"/>
  <c r="A76" i="65"/>
  <c r="I591" i="64"/>
  <c r="J591" i="64" s="1"/>
  <c r="A591" i="64" s="1"/>
  <c r="I591" i="65"/>
  <c r="J594" i="64"/>
  <c r="K594" i="64" s="1"/>
  <c r="J594" i="65"/>
  <c r="K269" i="55"/>
  <c r="A269" i="55" s="1"/>
  <c r="K271" i="55"/>
  <c r="A271" i="55" s="1"/>
  <c r="L610" i="64"/>
  <c r="J592" i="65"/>
  <c r="A592" i="65" s="1"/>
  <c r="K332" i="65"/>
  <c r="A332" i="65"/>
  <c r="K615" i="65"/>
  <c r="K613" i="64"/>
  <c r="K272" i="59"/>
  <c r="A272" i="59" s="1"/>
  <c r="K332" i="60"/>
  <c r="L337" i="60" s="1"/>
  <c r="A157" i="60"/>
  <c r="K331" i="46"/>
  <c r="L337" i="46" s="1"/>
  <c r="K271" i="59"/>
  <c r="A271" i="59" s="1"/>
  <c r="K157" i="62"/>
  <c r="K275" i="59"/>
  <c r="A275" i="59" s="1"/>
  <c r="B265" i="59"/>
  <c r="K274" i="59"/>
  <c r="A274" i="59" s="1"/>
  <c r="K268" i="59"/>
  <c r="A268" i="59" s="1"/>
  <c r="K273" i="59"/>
  <c r="A273" i="59" s="1"/>
  <c r="K266" i="59"/>
  <c r="A266" i="59" s="1"/>
  <c r="K267" i="59"/>
  <c r="A267" i="59" s="1"/>
  <c r="A265" i="59"/>
  <c r="K620" i="63"/>
  <c r="K599" i="64"/>
  <c r="J636" i="64"/>
  <c r="A636" i="64" s="1"/>
  <c r="B670" i="64"/>
  <c r="A670" i="64"/>
  <c r="J629" i="64"/>
  <c r="A629" i="64" s="1"/>
  <c r="K593" i="64"/>
  <c r="I133" i="64"/>
  <c r="B131" i="64"/>
  <c r="I132" i="64"/>
  <c r="I640" i="64"/>
  <c r="J640" i="64" s="1"/>
  <c r="K640" i="64" s="1"/>
  <c r="K592" i="64"/>
  <c r="B669" i="64"/>
  <c r="A669" i="64"/>
  <c r="J635" i="64"/>
  <c r="A635" i="64" s="1"/>
  <c r="L286" i="64"/>
  <c r="K597" i="64"/>
  <c r="J634" i="64"/>
  <c r="A634" i="64" s="1"/>
  <c r="B76" i="64"/>
  <c r="A76" i="64"/>
  <c r="A166" i="64"/>
  <c r="K166" i="64"/>
  <c r="K606" i="63"/>
  <c r="K615" i="63"/>
  <c r="L262" i="63"/>
  <c r="A333" i="62"/>
  <c r="K333" i="62"/>
  <c r="L337" i="62" s="1"/>
  <c r="K598" i="63"/>
  <c r="K610" i="63"/>
  <c r="K607" i="63"/>
  <c r="K608" i="63"/>
  <c r="J635" i="63"/>
  <c r="A635" i="63" s="1"/>
  <c r="J155" i="62"/>
  <c r="K155" i="62" s="1"/>
  <c r="J155" i="63"/>
  <c r="J114" i="62"/>
  <c r="K114" i="62" s="1"/>
  <c r="J114" i="63"/>
  <c r="J592" i="63"/>
  <c r="A592" i="63" s="1"/>
  <c r="I636" i="63"/>
  <c r="K332" i="63"/>
  <c r="A332" i="63"/>
  <c r="K621" i="63"/>
  <c r="J629" i="63"/>
  <c r="A629" i="63" s="1"/>
  <c r="K334" i="63"/>
  <c r="A334" i="63"/>
  <c r="K590" i="63"/>
  <c r="J593" i="63"/>
  <c r="A593" i="63" s="1"/>
  <c r="B670" i="63"/>
  <c r="A670" i="63"/>
  <c r="K270" i="63"/>
  <c r="A270" i="63" s="1"/>
  <c r="K271" i="63"/>
  <c r="A271" i="63" s="1"/>
  <c r="K269" i="63"/>
  <c r="A269" i="63" s="1"/>
  <c r="A265" i="63"/>
  <c r="K268" i="63"/>
  <c r="A268" i="63" s="1"/>
  <c r="K275" i="63"/>
  <c r="A275" i="63" s="1"/>
  <c r="K274" i="63"/>
  <c r="A274" i="63" s="1"/>
  <c r="K266" i="63"/>
  <c r="A266" i="63" s="1"/>
  <c r="K267" i="63"/>
  <c r="A267" i="63" s="1"/>
  <c r="K272" i="63"/>
  <c r="A272" i="63" s="1"/>
  <c r="B265" i="63"/>
  <c r="K273" i="63"/>
  <c r="A273" i="63" s="1"/>
  <c r="J599" i="63"/>
  <c r="A599" i="63" s="1"/>
  <c r="J597" i="63"/>
  <c r="A597" i="63" s="1"/>
  <c r="I591" i="62"/>
  <c r="J591" i="62" s="1"/>
  <c r="A591" i="62" s="1"/>
  <c r="I591" i="63"/>
  <c r="J66" i="62"/>
  <c r="A66" i="62" s="1"/>
  <c r="J66" i="63"/>
  <c r="J634" i="63"/>
  <c r="A634" i="63" s="1"/>
  <c r="J166" i="63"/>
  <c r="A157" i="63"/>
  <c r="K157" i="63"/>
  <c r="A333" i="63"/>
  <c r="K333" i="63"/>
  <c r="K331" i="63"/>
  <c r="A331" i="63"/>
  <c r="A76" i="63"/>
  <c r="B76" i="63"/>
  <c r="I133" i="63"/>
  <c r="I132" i="63"/>
  <c r="B131" i="63"/>
  <c r="B669" i="63"/>
  <c r="A669" i="63"/>
  <c r="J594" i="62"/>
  <c r="M657" i="62" s="1"/>
  <c r="B657" i="62" s="1"/>
  <c r="J594" i="63"/>
  <c r="J307" i="63"/>
  <c r="A307" i="63" s="1"/>
  <c r="J613" i="63"/>
  <c r="A613" i="63" s="1"/>
  <c r="A131" i="63"/>
  <c r="L133" i="63" s="1"/>
  <c r="K614" i="63"/>
  <c r="K618" i="63"/>
  <c r="A327" i="63"/>
  <c r="K327" i="63"/>
  <c r="I640" i="62"/>
  <c r="J640" i="62" s="1"/>
  <c r="K640" i="62" s="1"/>
  <c r="K597" i="62"/>
  <c r="I636" i="62"/>
  <c r="J636" i="62" s="1"/>
  <c r="A636" i="62" s="1"/>
  <c r="K599" i="62"/>
  <c r="L610" i="60"/>
  <c r="B265" i="57"/>
  <c r="A333" i="58"/>
  <c r="A333" i="60"/>
  <c r="J307" i="60"/>
  <c r="A307" i="60" s="1"/>
  <c r="K608" i="61"/>
  <c r="K614" i="61"/>
  <c r="K166" i="62"/>
  <c r="A166" i="62"/>
  <c r="L610" i="62"/>
  <c r="J634" i="62"/>
  <c r="A634" i="62" s="1"/>
  <c r="A594" i="62"/>
  <c r="K614" i="59"/>
  <c r="A669" i="62"/>
  <c r="B669" i="62"/>
  <c r="I133" i="62"/>
  <c r="I132" i="62"/>
  <c r="B131" i="62"/>
  <c r="J635" i="62"/>
  <c r="A635" i="62" s="1"/>
  <c r="A76" i="62"/>
  <c r="B76" i="62"/>
  <c r="K617" i="57"/>
  <c r="K592" i="62"/>
  <c r="K593" i="62"/>
  <c r="K613" i="62"/>
  <c r="B670" i="62"/>
  <c r="A670" i="62"/>
  <c r="K629" i="62"/>
  <c r="K590" i="61"/>
  <c r="K617" i="61"/>
  <c r="I635" i="60"/>
  <c r="J635" i="60" s="1"/>
  <c r="A635" i="60" s="1"/>
  <c r="L286" i="60"/>
  <c r="L286" i="61"/>
  <c r="K275" i="57"/>
  <c r="A275" i="57" s="1"/>
  <c r="K270" i="57"/>
  <c r="A270" i="57" s="1"/>
  <c r="A157" i="58"/>
  <c r="K266" i="57"/>
  <c r="A266" i="57" s="1"/>
  <c r="K271" i="57"/>
  <c r="A271" i="57" s="1"/>
  <c r="K272" i="57"/>
  <c r="A272" i="57" s="1"/>
  <c r="J307" i="58"/>
  <c r="A307" i="58" s="1"/>
  <c r="A334" i="58"/>
  <c r="K270" i="48"/>
  <c r="A270" i="48" s="1"/>
  <c r="K274" i="57"/>
  <c r="A274" i="57" s="1"/>
  <c r="A265" i="57"/>
  <c r="K269" i="57"/>
  <c r="A269" i="57" s="1"/>
  <c r="J166" i="58"/>
  <c r="K166" i="58" s="1"/>
  <c r="K267" i="57"/>
  <c r="A267" i="57" s="1"/>
  <c r="K268" i="57"/>
  <c r="A268" i="57" s="1"/>
  <c r="A157" i="54"/>
  <c r="I635" i="59"/>
  <c r="J635" i="59" s="1"/>
  <c r="A635" i="59" s="1"/>
  <c r="J307" i="61"/>
  <c r="A307" i="61" s="1"/>
  <c r="K621" i="61"/>
  <c r="J593" i="61"/>
  <c r="A593" i="61" s="1"/>
  <c r="A331" i="61"/>
  <c r="K331" i="61"/>
  <c r="A334" i="61"/>
  <c r="K334" i="61"/>
  <c r="J634" i="61"/>
  <c r="A634" i="61" s="1"/>
  <c r="I635" i="61"/>
  <c r="B669" i="61"/>
  <c r="A669" i="61"/>
  <c r="I133" i="61"/>
  <c r="B131" i="61"/>
  <c r="I132" i="61"/>
  <c r="K607" i="61"/>
  <c r="K616" i="61"/>
  <c r="K598" i="61"/>
  <c r="J599" i="61"/>
  <c r="A599" i="61" s="1"/>
  <c r="J592" i="61"/>
  <c r="A592" i="61" s="1"/>
  <c r="K610" i="61"/>
  <c r="A131" i="61"/>
  <c r="L133" i="61" s="1"/>
  <c r="I591" i="60"/>
  <c r="J591" i="60" s="1"/>
  <c r="A591" i="60" s="1"/>
  <c r="I591" i="61"/>
  <c r="J66" i="60"/>
  <c r="A66" i="60" s="1"/>
  <c r="J66" i="61"/>
  <c r="J636" i="61"/>
  <c r="A636" i="61" s="1"/>
  <c r="J613" i="61"/>
  <c r="A613" i="61" s="1"/>
  <c r="K333" i="61"/>
  <c r="A333" i="61"/>
  <c r="J594" i="60"/>
  <c r="K594" i="60" s="1"/>
  <c r="J594" i="61"/>
  <c r="J155" i="60"/>
  <c r="K155" i="60" s="1"/>
  <c r="J155" i="61"/>
  <c r="J114" i="60"/>
  <c r="K114" i="60" s="1"/>
  <c r="J114" i="61"/>
  <c r="A670" i="61"/>
  <c r="B670" i="61"/>
  <c r="J629" i="61"/>
  <c r="A629" i="61" s="1"/>
  <c r="K589" i="61"/>
  <c r="A76" i="61"/>
  <c r="B76" i="61"/>
  <c r="K615" i="61"/>
  <c r="K620" i="61"/>
  <c r="K606" i="61"/>
  <c r="A327" i="61"/>
  <c r="K327" i="61"/>
  <c r="A157" i="61"/>
  <c r="J166" i="61"/>
  <c r="K157" i="61"/>
  <c r="J597" i="61"/>
  <c r="A597" i="61" s="1"/>
  <c r="A332" i="61"/>
  <c r="K332" i="61"/>
  <c r="K272" i="61"/>
  <c r="A272" i="61" s="1"/>
  <c r="K268" i="61"/>
  <c r="A268" i="61" s="1"/>
  <c r="B265" i="61"/>
  <c r="K275" i="61"/>
  <c r="A275" i="61" s="1"/>
  <c r="K271" i="61"/>
  <c r="A271" i="61" s="1"/>
  <c r="K267" i="61"/>
  <c r="A267" i="61" s="1"/>
  <c r="K274" i="61"/>
  <c r="A274" i="61" s="1"/>
  <c r="K270" i="61"/>
  <c r="A270" i="61" s="1"/>
  <c r="K266" i="61"/>
  <c r="A266" i="61" s="1"/>
  <c r="K273" i="61"/>
  <c r="A273" i="61" s="1"/>
  <c r="K269" i="61"/>
  <c r="A269" i="61" s="1"/>
  <c r="A265" i="61"/>
  <c r="L286" i="59"/>
  <c r="K613" i="60"/>
  <c r="I640" i="58"/>
  <c r="J640" i="58" s="1"/>
  <c r="K640" i="58" s="1"/>
  <c r="K621" i="59"/>
  <c r="K615" i="59"/>
  <c r="K606" i="59"/>
  <c r="K597" i="60"/>
  <c r="I636" i="60"/>
  <c r="K599" i="60"/>
  <c r="A670" i="60"/>
  <c r="B670" i="60"/>
  <c r="J629" i="60"/>
  <c r="A629" i="60" s="1"/>
  <c r="J634" i="60"/>
  <c r="A634" i="60" s="1"/>
  <c r="A76" i="60"/>
  <c r="B76" i="60"/>
  <c r="K610" i="59"/>
  <c r="K593" i="60"/>
  <c r="K592" i="60"/>
  <c r="I133" i="60"/>
  <c r="B131" i="60"/>
  <c r="I132" i="60"/>
  <c r="B669" i="60"/>
  <c r="A669" i="60"/>
  <c r="K166" i="60"/>
  <c r="K617" i="59"/>
  <c r="L286" i="56"/>
  <c r="K616" i="59"/>
  <c r="J307" i="59"/>
  <c r="A307" i="59" s="1"/>
  <c r="K598" i="59"/>
  <c r="K607" i="59"/>
  <c r="J594" i="58"/>
  <c r="M657" i="58" s="1"/>
  <c r="B657" i="58" s="1"/>
  <c r="J594" i="59"/>
  <c r="J155" i="58"/>
  <c r="A155" i="58" s="1"/>
  <c r="J155" i="59"/>
  <c r="J114" i="58"/>
  <c r="A114" i="58" s="1"/>
  <c r="J114" i="59"/>
  <c r="J307" i="56"/>
  <c r="A307" i="56" s="1"/>
  <c r="K333" i="56"/>
  <c r="L337" i="56" s="1"/>
  <c r="K157" i="56"/>
  <c r="K608" i="59"/>
  <c r="I132" i="59"/>
  <c r="I133" i="59"/>
  <c r="B131" i="59"/>
  <c r="K589" i="59"/>
  <c r="J629" i="59"/>
  <c r="A629" i="59" s="1"/>
  <c r="B670" i="59"/>
  <c r="A670" i="59"/>
  <c r="A76" i="59"/>
  <c r="B76" i="59"/>
  <c r="K620" i="59"/>
  <c r="J613" i="59"/>
  <c r="A613" i="59" s="1"/>
  <c r="A327" i="46"/>
  <c r="K157" i="54"/>
  <c r="J166" i="56"/>
  <c r="K166" i="56" s="1"/>
  <c r="K327" i="59"/>
  <c r="A327" i="59"/>
  <c r="A332" i="59"/>
  <c r="K332" i="59"/>
  <c r="J166" i="59"/>
  <c r="A157" i="59"/>
  <c r="K157" i="59"/>
  <c r="I591" i="58"/>
  <c r="J591" i="58" s="1"/>
  <c r="A591" i="58" s="1"/>
  <c r="I591" i="59"/>
  <c r="J66" i="58"/>
  <c r="A66" i="58" s="1"/>
  <c r="J66" i="59"/>
  <c r="L610" i="58"/>
  <c r="K618" i="59"/>
  <c r="A331" i="59"/>
  <c r="K331" i="59"/>
  <c r="A334" i="59"/>
  <c r="K334" i="59"/>
  <c r="B669" i="59"/>
  <c r="A669" i="59"/>
  <c r="K590" i="59"/>
  <c r="I636" i="59"/>
  <c r="J593" i="59"/>
  <c r="A593" i="59" s="1"/>
  <c r="A333" i="59"/>
  <c r="K333" i="59"/>
  <c r="J597" i="59"/>
  <c r="A597" i="59" s="1"/>
  <c r="J599" i="59"/>
  <c r="A599" i="59" s="1"/>
  <c r="J592" i="59"/>
  <c r="A592" i="59" s="1"/>
  <c r="J634" i="59"/>
  <c r="A634" i="59" s="1"/>
  <c r="I636" i="58"/>
  <c r="J636" i="58" s="1"/>
  <c r="A636" i="58" s="1"/>
  <c r="K613" i="58"/>
  <c r="K620" i="57"/>
  <c r="K599" i="58"/>
  <c r="B669" i="58"/>
  <c r="A669" i="58"/>
  <c r="I133" i="58"/>
  <c r="B131" i="58"/>
  <c r="I132" i="58"/>
  <c r="B76" i="58"/>
  <c r="A76" i="58"/>
  <c r="A265" i="58"/>
  <c r="K272" i="58"/>
  <c r="A272" i="58" s="1"/>
  <c r="K274" i="58"/>
  <c r="A274" i="58" s="1"/>
  <c r="K275" i="58"/>
  <c r="A275" i="58" s="1"/>
  <c r="K268" i="58"/>
  <c r="A268" i="58" s="1"/>
  <c r="K270" i="58"/>
  <c r="A270" i="58" s="1"/>
  <c r="K271" i="58"/>
  <c r="A271" i="58" s="1"/>
  <c r="K273" i="58"/>
  <c r="A273" i="58" s="1"/>
  <c r="K266" i="58"/>
  <c r="A266" i="58" s="1"/>
  <c r="K267" i="58"/>
  <c r="A267" i="58" s="1"/>
  <c r="K269" i="58"/>
  <c r="A269" i="58" s="1"/>
  <c r="B265" i="58"/>
  <c r="I636" i="56"/>
  <c r="J636" i="56" s="1"/>
  <c r="A636" i="56" s="1"/>
  <c r="K597" i="58"/>
  <c r="I635" i="58"/>
  <c r="K593" i="58"/>
  <c r="J307" i="57"/>
  <c r="A307" i="57" s="1"/>
  <c r="K592" i="58"/>
  <c r="L286" i="58"/>
  <c r="B670" i="58"/>
  <c r="A670" i="58"/>
  <c r="J629" i="58"/>
  <c r="A629" i="58" s="1"/>
  <c r="J634" i="58"/>
  <c r="A634" i="58" s="1"/>
  <c r="K590" i="57"/>
  <c r="K621" i="57"/>
  <c r="K598" i="57"/>
  <c r="K615" i="57"/>
  <c r="K274" i="46"/>
  <c r="A274" i="46" s="1"/>
  <c r="K606" i="56"/>
  <c r="L610" i="56" s="1"/>
  <c r="K606" i="57"/>
  <c r="K608" i="57"/>
  <c r="J635" i="57"/>
  <c r="A635" i="57" s="1"/>
  <c r="J594" i="56"/>
  <c r="K594" i="56" s="1"/>
  <c r="J594" i="57"/>
  <c r="K327" i="54"/>
  <c r="L337" i="54" s="1"/>
  <c r="L262" i="56"/>
  <c r="B669" i="57"/>
  <c r="A669" i="57"/>
  <c r="J593" i="57"/>
  <c r="A593" i="57" s="1"/>
  <c r="K610" i="57"/>
  <c r="A332" i="57"/>
  <c r="K332" i="57"/>
  <c r="A334" i="57"/>
  <c r="K334" i="57"/>
  <c r="J629" i="57"/>
  <c r="A629" i="57" s="1"/>
  <c r="A327" i="57"/>
  <c r="K327" i="57"/>
  <c r="J597" i="57"/>
  <c r="A597" i="57" s="1"/>
  <c r="J155" i="56"/>
  <c r="A155" i="56" s="1"/>
  <c r="J155" i="57"/>
  <c r="J114" i="56"/>
  <c r="K114" i="56" s="1"/>
  <c r="J114" i="57"/>
  <c r="A327" i="54"/>
  <c r="A331" i="57"/>
  <c r="K331" i="57"/>
  <c r="I636" i="57"/>
  <c r="K618" i="57"/>
  <c r="K589" i="57"/>
  <c r="J592" i="57"/>
  <c r="A592" i="57" s="1"/>
  <c r="K607" i="57"/>
  <c r="K616" i="57"/>
  <c r="K634" i="57"/>
  <c r="K614" i="57"/>
  <c r="I591" i="56"/>
  <c r="J591" i="56" s="1"/>
  <c r="A591" i="56" s="1"/>
  <c r="I591" i="57"/>
  <c r="K269" i="46"/>
  <c r="A269" i="46" s="1"/>
  <c r="L262" i="57"/>
  <c r="J613" i="57"/>
  <c r="A613" i="57" s="1"/>
  <c r="B131" i="57"/>
  <c r="I133" i="57"/>
  <c r="I132" i="57"/>
  <c r="J599" i="57"/>
  <c r="A599" i="57" s="1"/>
  <c r="J66" i="56"/>
  <c r="A66" i="56" s="1"/>
  <c r="J66" i="57"/>
  <c r="B670" i="57"/>
  <c r="A670" i="57"/>
  <c r="B76" i="57"/>
  <c r="A76" i="57"/>
  <c r="J166" i="57"/>
  <c r="A157" i="57"/>
  <c r="K157" i="57"/>
  <c r="K333" i="57"/>
  <c r="A333" i="57"/>
  <c r="K592" i="56"/>
  <c r="K613" i="56"/>
  <c r="K615" i="55"/>
  <c r="K271" i="46"/>
  <c r="A271" i="46" s="1"/>
  <c r="K270" i="46"/>
  <c r="A270" i="46" s="1"/>
  <c r="B265" i="46"/>
  <c r="K272" i="46"/>
  <c r="A272" i="46" s="1"/>
  <c r="K599" i="56"/>
  <c r="J629" i="56"/>
  <c r="A629" i="56" s="1"/>
  <c r="J635" i="56"/>
  <c r="A635" i="56" s="1"/>
  <c r="K597" i="56"/>
  <c r="A670" i="56"/>
  <c r="B670" i="56"/>
  <c r="K593" i="56"/>
  <c r="I133" i="56"/>
  <c r="I132" i="56"/>
  <c r="B131" i="56"/>
  <c r="K251" i="56"/>
  <c r="A251" i="56" s="1"/>
  <c r="K253" i="56"/>
  <c r="A253" i="56" s="1"/>
  <c r="K246" i="56"/>
  <c r="A246" i="56" s="1"/>
  <c r="K247" i="56"/>
  <c r="A247" i="56" s="1"/>
  <c r="K249" i="56"/>
  <c r="A249" i="56" s="1"/>
  <c r="B245" i="56"/>
  <c r="K252" i="56"/>
  <c r="A252" i="56" s="1"/>
  <c r="K254" i="56"/>
  <c r="A254" i="56" s="1"/>
  <c r="A245" i="56"/>
  <c r="K248" i="56"/>
  <c r="A248" i="56" s="1"/>
  <c r="K250" i="56"/>
  <c r="A250" i="56" s="1"/>
  <c r="J634" i="56"/>
  <c r="A634" i="56" s="1"/>
  <c r="B76" i="56"/>
  <c r="A76" i="56"/>
  <c r="B669" i="56"/>
  <c r="A669" i="56"/>
  <c r="L286" i="54"/>
  <c r="K617" i="55"/>
  <c r="K606" i="55"/>
  <c r="K269" i="54"/>
  <c r="A269" i="54" s="1"/>
  <c r="K616" i="55"/>
  <c r="K608" i="55"/>
  <c r="A333" i="54"/>
  <c r="K625" i="55"/>
  <c r="K621" i="55"/>
  <c r="K607" i="55"/>
  <c r="K268" i="54"/>
  <c r="A268" i="54" s="1"/>
  <c r="K273" i="54"/>
  <c r="A273" i="54" s="1"/>
  <c r="K620" i="55"/>
  <c r="J635" i="55"/>
  <c r="A635" i="55" s="1"/>
  <c r="J594" i="54"/>
  <c r="A594" i="54" s="1"/>
  <c r="J594" i="55"/>
  <c r="B670" i="55"/>
  <c r="A670" i="55"/>
  <c r="A327" i="55"/>
  <c r="K327" i="55"/>
  <c r="A333" i="55"/>
  <c r="K333" i="55"/>
  <c r="J592" i="55"/>
  <c r="A592" i="55" s="1"/>
  <c r="K332" i="55"/>
  <c r="A332" i="55"/>
  <c r="J613" i="55"/>
  <c r="A613" i="55" s="1"/>
  <c r="J155" i="54"/>
  <c r="K155" i="54" s="1"/>
  <c r="J155" i="55"/>
  <c r="J114" i="54"/>
  <c r="K114" i="54" s="1"/>
  <c r="J114" i="55"/>
  <c r="K267" i="54"/>
  <c r="A267" i="54" s="1"/>
  <c r="B265" i="54"/>
  <c r="K272" i="54"/>
  <c r="A272" i="54" s="1"/>
  <c r="A76" i="55"/>
  <c r="B76" i="55"/>
  <c r="K331" i="55"/>
  <c r="A331" i="55"/>
  <c r="L262" i="55"/>
  <c r="K590" i="55"/>
  <c r="I133" i="55"/>
  <c r="I132" i="55"/>
  <c r="B131" i="55"/>
  <c r="A265" i="54"/>
  <c r="K271" i="54"/>
  <c r="A271" i="54" s="1"/>
  <c r="K266" i="54"/>
  <c r="A266" i="54" s="1"/>
  <c r="K614" i="55"/>
  <c r="B669" i="55"/>
  <c r="A669" i="55"/>
  <c r="J636" i="55"/>
  <c r="A636" i="55" s="1"/>
  <c r="J599" i="55"/>
  <c r="A599" i="55" s="1"/>
  <c r="J166" i="55"/>
  <c r="A157" i="55"/>
  <c r="K157" i="55"/>
  <c r="K334" i="55"/>
  <c r="A334" i="55"/>
  <c r="J629" i="55"/>
  <c r="A629" i="55" s="1"/>
  <c r="J593" i="55"/>
  <c r="A593" i="55" s="1"/>
  <c r="J597" i="55"/>
  <c r="A597" i="55" s="1"/>
  <c r="I591" i="54"/>
  <c r="J591" i="54" s="1"/>
  <c r="A591" i="54" s="1"/>
  <c r="I591" i="55"/>
  <c r="J66" i="54"/>
  <c r="A66" i="54" s="1"/>
  <c r="J66" i="55"/>
  <c r="I636" i="54"/>
  <c r="J636" i="54" s="1"/>
  <c r="A636" i="54" s="1"/>
  <c r="K274" i="54"/>
  <c r="A274" i="54" s="1"/>
  <c r="K275" i="54"/>
  <c r="A275" i="54" s="1"/>
  <c r="K589" i="55"/>
  <c r="J634" i="55"/>
  <c r="A634" i="55" s="1"/>
  <c r="J307" i="55"/>
  <c r="A307" i="55" s="1"/>
  <c r="K610" i="55"/>
  <c r="K618" i="55"/>
  <c r="K598" i="55"/>
  <c r="A265" i="46"/>
  <c r="K266" i="46"/>
  <c r="A266" i="46" s="1"/>
  <c r="K268" i="46"/>
  <c r="A268" i="46" s="1"/>
  <c r="K273" i="46"/>
  <c r="A273" i="46" s="1"/>
  <c r="K275" i="46"/>
  <c r="A275" i="46" s="1"/>
  <c r="K271" i="48"/>
  <c r="A271" i="48" s="1"/>
  <c r="K275" i="48"/>
  <c r="A275" i="48" s="1"/>
  <c r="L610" i="54"/>
  <c r="K599" i="54"/>
  <c r="K593" i="54"/>
  <c r="I133" i="54"/>
  <c r="B131" i="54"/>
  <c r="I132" i="54"/>
  <c r="A131" i="54"/>
  <c r="L133" i="54" s="1"/>
  <c r="J629" i="54"/>
  <c r="A629" i="54" s="1"/>
  <c r="I635" i="54"/>
  <c r="K597" i="54"/>
  <c r="B669" i="54"/>
  <c r="A669" i="54"/>
  <c r="I640" i="54"/>
  <c r="J640" i="54" s="1"/>
  <c r="K640" i="54" s="1"/>
  <c r="K592" i="54"/>
  <c r="A166" i="54"/>
  <c r="K166" i="54"/>
  <c r="A76" i="54"/>
  <c r="B76" i="54"/>
  <c r="K613" i="54"/>
  <c r="B670" i="54"/>
  <c r="A670" i="54"/>
  <c r="J634" i="54"/>
  <c r="A634" i="54" s="1"/>
  <c r="K333" i="48"/>
  <c r="A331" i="42"/>
  <c r="A332" i="48"/>
  <c r="J166" i="42"/>
  <c r="A166" i="42" s="1"/>
  <c r="K274" i="48"/>
  <c r="A274" i="48" s="1"/>
  <c r="K269" i="48"/>
  <c r="A269" i="48" s="1"/>
  <c r="K273" i="48"/>
  <c r="A273" i="48" s="1"/>
  <c r="K268" i="48"/>
  <c r="A268" i="48" s="1"/>
  <c r="K272" i="48"/>
  <c r="A272" i="48" s="1"/>
  <c r="K267" i="48"/>
  <c r="A267" i="48" s="1"/>
  <c r="B265" i="48"/>
  <c r="K266" i="48"/>
  <c r="A266" i="48" s="1"/>
  <c r="K332" i="44"/>
  <c r="A333" i="46"/>
  <c r="L262" i="49"/>
  <c r="L286" i="48"/>
  <c r="J307" i="46"/>
  <c r="A307" i="46" s="1"/>
  <c r="A334" i="44"/>
  <c r="K157" i="48"/>
  <c r="B669" i="43"/>
  <c r="K598" i="49"/>
  <c r="I636" i="46"/>
  <c r="J636" i="46" s="1"/>
  <c r="A636" i="46" s="1"/>
  <c r="K614" i="49"/>
  <c r="I635" i="48"/>
  <c r="J635" i="48" s="1"/>
  <c r="A635" i="48" s="1"/>
  <c r="A157" i="48"/>
  <c r="L610" i="48"/>
  <c r="I636" i="49"/>
  <c r="J636" i="49" s="1"/>
  <c r="A636" i="49" s="1"/>
  <c r="K327" i="44"/>
  <c r="J307" i="48"/>
  <c r="A307" i="48" s="1"/>
  <c r="K327" i="48"/>
  <c r="K607" i="49"/>
  <c r="K620" i="49"/>
  <c r="A332" i="42"/>
  <c r="J307" i="49"/>
  <c r="A307" i="49" s="1"/>
  <c r="J66" i="48"/>
  <c r="A66" i="48" s="1"/>
  <c r="J66" i="49"/>
  <c r="K598" i="47"/>
  <c r="K610" i="49"/>
  <c r="J634" i="49"/>
  <c r="A634" i="49" s="1"/>
  <c r="I132" i="49"/>
  <c r="I133" i="49"/>
  <c r="B131" i="49"/>
  <c r="A669" i="49"/>
  <c r="B669" i="49"/>
  <c r="K621" i="49"/>
  <c r="K606" i="49"/>
  <c r="L286" i="49"/>
  <c r="A327" i="49"/>
  <c r="K327" i="49"/>
  <c r="A333" i="49"/>
  <c r="K333" i="49"/>
  <c r="J594" i="48"/>
  <c r="M657" i="48" s="1"/>
  <c r="B657" i="48" s="1"/>
  <c r="J594" i="49"/>
  <c r="A76" i="49"/>
  <c r="B76" i="49"/>
  <c r="K616" i="49"/>
  <c r="J592" i="49"/>
  <c r="A592" i="49" s="1"/>
  <c r="K608" i="49"/>
  <c r="K617" i="49"/>
  <c r="J613" i="49"/>
  <c r="A613" i="49" s="1"/>
  <c r="J629" i="49"/>
  <c r="A629" i="49" s="1"/>
  <c r="A331" i="49"/>
  <c r="K331" i="49"/>
  <c r="A334" i="49"/>
  <c r="K334" i="49"/>
  <c r="J155" i="48"/>
  <c r="A155" i="48" s="1"/>
  <c r="J155" i="49"/>
  <c r="J114" i="48"/>
  <c r="K114" i="48" s="1"/>
  <c r="J114" i="49"/>
  <c r="J635" i="49"/>
  <c r="A635" i="49" s="1"/>
  <c r="K273" i="49"/>
  <c r="A273" i="49" s="1"/>
  <c r="K269" i="49"/>
  <c r="A269" i="49" s="1"/>
  <c r="A265" i="49"/>
  <c r="B265" i="49"/>
  <c r="K272" i="49"/>
  <c r="A272" i="49" s="1"/>
  <c r="K268" i="49"/>
  <c r="A268" i="49" s="1"/>
  <c r="K275" i="49"/>
  <c r="A275" i="49" s="1"/>
  <c r="K271" i="49"/>
  <c r="A271" i="49" s="1"/>
  <c r="K267" i="49"/>
  <c r="A267" i="49" s="1"/>
  <c r="K274" i="49"/>
  <c r="A274" i="49" s="1"/>
  <c r="K270" i="49"/>
  <c r="A270" i="49" s="1"/>
  <c r="K266" i="49"/>
  <c r="A266" i="49" s="1"/>
  <c r="A332" i="49"/>
  <c r="K332" i="49"/>
  <c r="J599" i="49"/>
  <c r="A599" i="49" s="1"/>
  <c r="J597" i="49"/>
  <c r="A597" i="49" s="1"/>
  <c r="I591" i="48"/>
  <c r="J591" i="48" s="1"/>
  <c r="A591" i="48" s="1"/>
  <c r="I591" i="49"/>
  <c r="K618" i="49"/>
  <c r="A157" i="49"/>
  <c r="J166" i="49"/>
  <c r="K157" i="49"/>
  <c r="K615" i="49"/>
  <c r="J593" i="49"/>
  <c r="A593" i="49" s="1"/>
  <c r="A670" i="49"/>
  <c r="B670" i="49"/>
  <c r="K589" i="49"/>
  <c r="K590" i="49"/>
  <c r="K590" i="47"/>
  <c r="L286" i="46"/>
  <c r="L286" i="47"/>
  <c r="I636" i="48"/>
  <c r="J636" i="48" s="1"/>
  <c r="A636" i="48" s="1"/>
  <c r="K271" i="47"/>
  <c r="A271" i="47" s="1"/>
  <c r="K272" i="47"/>
  <c r="A272" i="47" s="1"/>
  <c r="K266" i="47"/>
  <c r="A266" i="47" s="1"/>
  <c r="I636" i="47"/>
  <c r="J636" i="47" s="1"/>
  <c r="A636" i="47" s="1"/>
  <c r="K621" i="47"/>
  <c r="B265" i="47"/>
  <c r="K274" i="47"/>
  <c r="A274" i="47" s="1"/>
  <c r="K269" i="47"/>
  <c r="A269" i="47" s="1"/>
  <c r="B670" i="48"/>
  <c r="A670" i="48"/>
  <c r="K597" i="48"/>
  <c r="A166" i="48"/>
  <c r="K166" i="48"/>
  <c r="K599" i="48"/>
  <c r="J629" i="48"/>
  <c r="A629" i="48" s="1"/>
  <c r="B669" i="48"/>
  <c r="A669" i="48"/>
  <c r="J634" i="48"/>
  <c r="A634" i="48" s="1"/>
  <c r="A157" i="46"/>
  <c r="K614" i="47"/>
  <c r="K275" i="47"/>
  <c r="A275" i="47" s="1"/>
  <c r="A265" i="47"/>
  <c r="K270" i="47"/>
  <c r="A270" i="47" s="1"/>
  <c r="K593" i="48"/>
  <c r="B131" i="48"/>
  <c r="I132" i="48"/>
  <c r="I133" i="48"/>
  <c r="A76" i="48"/>
  <c r="B76" i="48"/>
  <c r="K592" i="48"/>
  <c r="I636" i="44"/>
  <c r="J636" i="44" s="1"/>
  <c r="A636" i="44" s="1"/>
  <c r="K268" i="47"/>
  <c r="A268" i="47" s="1"/>
  <c r="K267" i="47"/>
  <c r="A267" i="47" s="1"/>
  <c r="I640" i="48"/>
  <c r="J640" i="48" s="1"/>
  <c r="K640" i="48" s="1"/>
  <c r="K613" i="48"/>
  <c r="K589" i="47"/>
  <c r="L286" i="45"/>
  <c r="K618" i="47"/>
  <c r="K606" i="47"/>
  <c r="K157" i="46"/>
  <c r="K610" i="47"/>
  <c r="K608" i="47"/>
  <c r="K270" i="42"/>
  <c r="A270" i="42" s="1"/>
  <c r="K273" i="42"/>
  <c r="A273" i="42" s="1"/>
  <c r="B265" i="42"/>
  <c r="J594" i="46"/>
  <c r="M657" i="46" s="1"/>
  <c r="B657" i="46" s="1"/>
  <c r="J594" i="47"/>
  <c r="K615" i="47"/>
  <c r="K331" i="47"/>
  <c r="A331" i="47"/>
  <c r="K620" i="47"/>
  <c r="J629" i="47"/>
  <c r="A629" i="47" s="1"/>
  <c r="I635" i="47"/>
  <c r="J593" i="47"/>
  <c r="A593" i="47" s="1"/>
  <c r="A157" i="47"/>
  <c r="K157" i="47"/>
  <c r="J166" i="47"/>
  <c r="J66" i="46"/>
  <c r="A66" i="46" s="1"/>
  <c r="J66" i="47"/>
  <c r="J155" i="46"/>
  <c r="A155" i="46" s="1"/>
  <c r="J155" i="47"/>
  <c r="J114" i="46"/>
  <c r="A114" i="46" s="1"/>
  <c r="J114" i="47"/>
  <c r="A332" i="47"/>
  <c r="K332" i="47"/>
  <c r="A334" i="47"/>
  <c r="K334" i="47"/>
  <c r="K327" i="47"/>
  <c r="A327" i="47"/>
  <c r="K333" i="47"/>
  <c r="A333" i="47"/>
  <c r="B669" i="47"/>
  <c r="A669" i="47"/>
  <c r="I591" i="46"/>
  <c r="J591" i="46" s="1"/>
  <c r="A591" i="46" s="1"/>
  <c r="I591" i="47"/>
  <c r="K607" i="47"/>
  <c r="K616" i="47"/>
  <c r="J307" i="47"/>
  <c r="A307" i="47" s="1"/>
  <c r="K617" i="47"/>
  <c r="J613" i="47"/>
  <c r="A613" i="47" s="1"/>
  <c r="J592" i="47"/>
  <c r="A592" i="47" s="1"/>
  <c r="A76" i="47"/>
  <c r="B76" i="47"/>
  <c r="I133" i="47"/>
  <c r="B131" i="47"/>
  <c r="I132" i="47"/>
  <c r="J597" i="47"/>
  <c r="A597" i="47" s="1"/>
  <c r="J634" i="47"/>
  <c r="A634" i="47" s="1"/>
  <c r="J599" i="47"/>
  <c r="A599" i="47" s="1"/>
  <c r="A670" i="47"/>
  <c r="B670" i="47"/>
  <c r="A327" i="42"/>
  <c r="J166" i="44"/>
  <c r="K166" i="44" s="1"/>
  <c r="A157" i="44"/>
  <c r="I635" i="46"/>
  <c r="J635" i="46" s="1"/>
  <c r="A635" i="46" s="1"/>
  <c r="K266" i="42"/>
  <c r="A266" i="42" s="1"/>
  <c r="A265" i="42"/>
  <c r="K269" i="42"/>
  <c r="A269" i="42" s="1"/>
  <c r="K274" i="42"/>
  <c r="A274" i="42" s="1"/>
  <c r="K267" i="42"/>
  <c r="A267" i="42" s="1"/>
  <c r="K271" i="42"/>
  <c r="A271" i="42" s="1"/>
  <c r="K593" i="46"/>
  <c r="K272" i="42"/>
  <c r="A272" i="42" s="1"/>
  <c r="K268" i="42"/>
  <c r="A268" i="42" s="1"/>
  <c r="K254" i="46"/>
  <c r="A254" i="46" s="1"/>
  <c r="K253" i="46"/>
  <c r="A253" i="46" s="1"/>
  <c r="K250" i="46"/>
  <c r="A250" i="46" s="1"/>
  <c r="A245" i="46"/>
  <c r="K248" i="46"/>
  <c r="A248" i="46" s="1"/>
  <c r="K247" i="46"/>
  <c r="A247" i="46" s="1"/>
  <c r="K246" i="46"/>
  <c r="A246" i="46" s="1"/>
  <c r="K252" i="46"/>
  <c r="A252" i="46" s="1"/>
  <c r="K251" i="46"/>
  <c r="A251" i="46" s="1"/>
  <c r="K249" i="46"/>
  <c r="A249" i="46" s="1"/>
  <c r="B245" i="46"/>
  <c r="K625" i="46"/>
  <c r="K613" i="46"/>
  <c r="I133" i="46"/>
  <c r="B131" i="46"/>
  <c r="I132" i="46"/>
  <c r="J629" i="46"/>
  <c r="A629" i="46" s="1"/>
  <c r="I640" i="46"/>
  <c r="L610" i="46"/>
  <c r="A166" i="46"/>
  <c r="K166" i="46"/>
  <c r="J634" i="46"/>
  <c r="A634" i="46" s="1"/>
  <c r="B76" i="46"/>
  <c r="A76" i="46"/>
  <c r="A333" i="44"/>
  <c r="K615" i="45"/>
  <c r="B669" i="46"/>
  <c r="A669" i="46"/>
  <c r="K592" i="46"/>
  <c r="K597" i="46"/>
  <c r="K599" i="46"/>
  <c r="B670" i="46"/>
  <c r="A670" i="46"/>
  <c r="K589" i="45"/>
  <c r="K617" i="45"/>
  <c r="L286" i="43"/>
  <c r="K618" i="45"/>
  <c r="I636" i="45"/>
  <c r="J636" i="45" s="1"/>
  <c r="A636" i="45" s="1"/>
  <c r="K608" i="45"/>
  <c r="I640" i="44"/>
  <c r="J640" i="44" s="1"/>
  <c r="K640" i="44" s="1"/>
  <c r="A265" i="43"/>
  <c r="J635" i="45"/>
  <c r="A635" i="45" s="1"/>
  <c r="K607" i="45"/>
  <c r="K614" i="45"/>
  <c r="K606" i="45"/>
  <c r="J597" i="45"/>
  <c r="A597" i="45" s="1"/>
  <c r="A332" i="45"/>
  <c r="K332" i="45"/>
  <c r="K327" i="45"/>
  <c r="A327" i="45"/>
  <c r="I591" i="44"/>
  <c r="J591" i="44" s="1"/>
  <c r="A591" i="44" s="1"/>
  <c r="I591" i="45"/>
  <c r="J66" i="44"/>
  <c r="K66" i="44" s="1"/>
  <c r="J66" i="45"/>
  <c r="A76" i="45"/>
  <c r="B76" i="45"/>
  <c r="B669" i="45"/>
  <c r="A669" i="45"/>
  <c r="J634" i="45"/>
  <c r="A634" i="45" s="1"/>
  <c r="J592" i="45"/>
  <c r="A592" i="45" s="1"/>
  <c r="J613" i="45"/>
  <c r="A613" i="45" s="1"/>
  <c r="I133" i="45"/>
  <c r="B131" i="45"/>
  <c r="I132" i="45"/>
  <c r="J594" i="44"/>
  <c r="M657" i="44" s="1"/>
  <c r="B657" i="44" s="1"/>
  <c r="J594" i="45"/>
  <c r="J155" i="44"/>
  <c r="A155" i="44" s="1"/>
  <c r="J155" i="45"/>
  <c r="J114" i="44"/>
  <c r="A114" i="44" s="1"/>
  <c r="J114" i="45"/>
  <c r="I636" i="43"/>
  <c r="J636" i="43" s="1"/>
  <c r="A636" i="43" s="1"/>
  <c r="J307" i="44"/>
  <c r="A307" i="44" s="1"/>
  <c r="I635" i="44"/>
  <c r="J635" i="44" s="1"/>
  <c r="A635" i="44" s="1"/>
  <c r="B670" i="45"/>
  <c r="A670" i="45"/>
  <c r="K610" i="45"/>
  <c r="K598" i="45"/>
  <c r="K590" i="45"/>
  <c r="K629" i="45"/>
  <c r="J307" i="45"/>
  <c r="A307" i="45" s="1"/>
  <c r="A334" i="45"/>
  <c r="K334" i="45"/>
  <c r="J599" i="45"/>
  <c r="A599" i="45" s="1"/>
  <c r="L262" i="45"/>
  <c r="K272" i="45"/>
  <c r="A272" i="45" s="1"/>
  <c r="K268" i="45"/>
  <c r="A268" i="45" s="1"/>
  <c r="B265" i="45"/>
  <c r="K270" i="45"/>
  <c r="A270" i="45" s="1"/>
  <c r="K275" i="45"/>
  <c r="A275" i="45" s="1"/>
  <c r="K271" i="45"/>
  <c r="A271" i="45" s="1"/>
  <c r="K267" i="45"/>
  <c r="A267" i="45" s="1"/>
  <c r="K274" i="45"/>
  <c r="A274" i="45" s="1"/>
  <c r="K266" i="45"/>
  <c r="A266" i="45" s="1"/>
  <c r="K273" i="45"/>
  <c r="A273" i="45" s="1"/>
  <c r="K269" i="45"/>
  <c r="A269" i="45" s="1"/>
  <c r="A265" i="45"/>
  <c r="A157" i="45"/>
  <c r="J166" i="45"/>
  <c r="K157" i="45"/>
  <c r="A333" i="45"/>
  <c r="K333" i="45"/>
  <c r="K621" i="45"/>
  <c r="J593" i="45"/>
  <c r="A593" i="45" s="1"/>
  <c r="K616" i="45"/>
  <c r="K620" i="45"/>
  <c r="A131" i="45"/>
  <c r="L133" i="45" s="1"/>
  <c r="K331" i="45"/>
  <c r="A331" i="45"/>
  <c r="K590" i="43"/>
  <c r="K592" i="44"/>
  <c r="B670" i="43"/>
  <c r="K597" i="44"/>
  <c r="K271" i="43"/>
  <c r="A271" i="43" s="1"/>
  <c r="K274" i="43"/>
  <c r="A274" i="43" s="1"/>
  <c r="K269" i="43"/>
  <c r="A269" i="43" s="1"/>
  <c r="K275" i="43"/>
  <c r="A275" i="43" s="1"/>
  <c r="K270" i="43"/>
  <c r="A270" i="43" s="1"/>
  <c r="K593" i="44"/>
  <c r="K273" i="43"/>
  <c r="A273" i="43" s="1"/>
  <c r="K268" i="43"/>
  <c r="A268" i="43" s="1"/>
  <c r="B265" i="43"/>
  <c r="K254" i="44"/>
  <c r="A254" i="44" s="1"/>
  <c r="K253" i="44"/>
  <c r="A253" i="44" s="1"/>
  <c r="A245" i="44"/>
  <c r="K248" i="44"/>
  <c r="A248" i="44" s="1"/>
  <c r="K249" i="44"/>
  <c r="A249" i="44" s="1"/>
  <c r="K250" i="44"/>
  <c r="A250" i="44" s="1"/>
  <c r="B245" i="44"/>
  <c r="K246" i="44"/>
  <c r="A246" i="44" s="1"/>
  <c r="K247" i="44"/>
  <c r="A247" i="44" s="1"/>
  <c r="K252" i="44"/>
  <c r="A252" i="44" s="1"/>
  <c r="K251" i="44"/>
  <c r="A251" i="44" s="1"/>
  <c r="K599" i="44"/>
  <c r="B669" i="44"/>
  <c r="A669" i="44"/>
  <c r="L610" i="44"/>
  <c r="K613" i="44"/>
  <c r="J634" i="44"/>
  <c r="A634" i="44" s="1"/>
  <c r="K269" i="44"/>
  <c r="A269" i="44" s="1"/>
  <c r="B265" i="44"/>
  <c r="A265" i="44"/>
  <c r="K272" i="44"/>
  <c r="A272" i="44" s="1"/>
  <c r="K274" i="44"/>
  <c r="A274" i="44" s="1"/>
  <c r="K275" i="44"/>
  <c r="A275" i="44" s="1"/>
  <c r="K268" i="44"/>
  <c r="A268" i="44" s="1"/>
  <c r="K270" i="44"/>
  <c r="A270" i="44" s="1"/>
  <c r="K271" i="44"/>
  <c r="A271" i="44" s="1"/>
  <c r="K273" i="44"/>
  <c r="A273" i="44" s="1"/>
  <c r="K266" i="44"/>
  <c r="A266" i="44" s="1"/>
  <c r="K267" i="44"/>
  <c r="A267" i="44" s="1"/>
  <c r="I133" i="44"/>
  <c r="B131" i="44"/>
  <c r="I132" i="44"/>
  <c r="L286" i="44"/>
  <c r="J629" i="44"/>
  <c r="A629" i="44" s="1"/>
  <c r="K266" i="43"/>
  <c r="A266" i="43" s="1"/>
  <c r="K267" i="43"/>
  <c r="A267" i="43" s="1"/>
  <c r="A670" i="44"/>
  <c r="B670" i="44"/>
  <c r="A76" i="44"/>
  <c r="B76" i="44"/>
  <c r="K589" i="43"/>
  <c r="K333" i="42"/>
  <c r="L337" i="42" s="1"/>
  <c r="J307" i="42"/>
  <c r="A307" i="42" s="1"/>
  <c r="K620" i="43"/>
  <c r="J155" i="42"/>
  <c r="K155" i="42" s="1"/>
  <c r="J155" i="43"/>
  <c r="J114" i="42"/>
  <c r="A114" i="42" s="1"/>
  <c r="J114" i="43"/>
  <c r="K597" i="42"/>
  <c r="K615" i="43"/>
  <c r="J629" i="43"/>
  <c r="A629" i="43" s="1"/>
  <c r="K598" i="43"/>
  <c r="K618" i="43"/>
  <c r="J166" i="43"/>
  <c r="A157" i="43"/>
  <c r="K157" i="43"/>
  <c r="K616" i="43"/>
  <c r="K248" i="43"/>
  <c r="A248" i="43" s="1"/>
  <c r="K250" i="43"/>
  <c r="A250" i="43" s="1"/>
  <c r="K247" i="43"/>
  <c r="A247" i="43" s="1"/>
  <c r="K252" i="43"/>
  <c r="A252" i="43" s="1"/>
  <c r="K253" i="43"/>
  <c r="A253" i="43" s="1"/>
  <c r="K246" i="43"/>
  <c r="A246" i="43" s="1"/>
  <c r="K251" i="43"/>
  <c r="A251" i="43" s="1"/>
  <c r="A245" i="43"/>
  <c r="K249" i="43"/>
  <c r="A249" i="43" s="1"/>
  <c r="B245" i="43"/>
  <c r="K254" i="43"/>
  <c r="A254" i="43" s="1"/>
  <c r="A327" i="43"/>
  <c r="K327" i="43"/>
  <c r="A333" i="43"/>
  <c r="K333" i="43"/>
  <c r="J634" i="43"/>
  <c r="A634" i="43" s="1"/>
  <c r="J307" i="43"/>
  <c r="A307" i="43" s="1"/>
  <c r="I591" i="42"/>
  <c r="J591" i="42" s="1"/>
  <c r="A591" i="42" s="1"/>
  <c r="I591" i="43"/>
  <c r="J66" i="42"/>
  <c r="A66" i="42" s="1"/>
  <c r="J66" i="43"/>
  <c r="I636" i="42"/>
  <c r="J636" i="42" s="1"/>
  <c r="A636" i="42" s="1"/>
  <c r="K157" i="42"/>
  <c r="K608" i="43"/>
  <c r="K606" i="43"/>
  <c r="J593" i="43"/>
  <c r="A593" i="43" s="1"/>
  <c r="K614" i="43"/>
  <c r="K617" i="43"/>
  <c r="K621" i="43"/>
  <c r="K610" i="43"/>
  <c r="I635" i="43"/>
  <c r="A331" i="43"/>
  <c r="K331" i="43"/>
  <c r="A334" i="43"/>
  <c r="K334" i="43"/>
  <c r="I133" i="43"/>
  <c r="I132" i="43"/>
  <c r="B131" i="43"/>
  <c r="J597" i="43"/>
  <c r="A597" i="43" s="1"/>
  <c r="J592" i="43"/>
  <c r="A592" i="43" s="1"/>
  <c r="J613" i="43"/>
  <c r="A613" i="43" s="1"/>
  <c r="J594" i="42"/>
  <c r="A594" i="42" s="1"/>
  <c r="J594" i="43"/>
  <c r="B76" i="43"/>
  <c r="A76" i="43"/>
  <c r="J599" i="43"/>
  <c r="A599" i="43" s="1"/>
  <c r="K607" i="43"/>
  <c r="A332" i="43"/>
  <c r="K332" i="43"/>
  <c r="I635" i="42"/>
  <c r="J635" i="42" s="1"/>
  <c r="A635" i="42" s="1"/>
  <c r="L610" i="42"/>
  <c r="K599" i="42"/>
  <c r="I640" i="42"/>
  <c r="J640" i="42" s="1"/>
  <c r="K640" i="42" s="1"/>
  <c r="K613" i="42"/>
  <c r="I133" i="42"/>
  <c r="B131" i="42"/>
  <c r="I132" i="42"/>
  <c r="L286" i="42"/>
  <c r="B669" i="42"/>
  <c r="A669" i="42"/>
  <c r="A76" i="42"/>
  <c r="B76" i="42"/>
  <c r="K592" i="42"/>
  <c r="B670" i="42"/>
  <c r="A670" i="42"/>
  <c r="J629" i="42"/>
  <c r="A629" i="42" s="1"/>
  <c r="K593" i="42"/>
  <c r="J634" i="42"/>
  <c r="A634" i="42" s="1"/>
  <c r="K597" i="69" l="1"/>
  <c r="A155" i="66"/>
  <c r="K155" i="68"/>
  <c r="K613" i="69"/>
  <c r="K599" i="69"/>
  <c r="K629" i="69"/>
  <c r="K636" i="69"/>
  <c r="A66" i="66"/>
  <c r="K593" i="69"/>
  <c r="L337" i="69"/>
  <c r="J138" i="68"/>
  <c r="J138" i="69"/>
  <c r="K594" i="68"/>
  <c r="L337" i="66"/>
  <c r="B132" i="69"/>
  <c r="A132" i="69"/>
  <c r="A114" i="69"/>
  <c r="K114" i="69"/>
  <c r="A66" i="69"/>
  <c r="K66" i="69"/>
  <c r="M657" i="69"/>
  <c r="B657" i="69" s="1"/>
  <c r="A594" i="69"/>
  <c r="K594" i="69"/>
  <c r="J115" i="68"/>
  <c r="A115" i="68" s="1"/>
  <c r="J115" i="69"/>
  <c r="M657" i="68"/>
  <c r="B657" i="68" s="1"/>
  <c r="A133" i="69"/>
  <c r="B133" i="69"/>
  <c r="L610" i="69"/>
  <c r="I640" i="69"/>
  <c r="J640" i="69" s="1"/>
  <c r="K640" i="69" s="1"/>
  <c r="J118" i="68"/>
  <c r="K118" i="68" s="1"/>
  <c r="J118" i="69"/>
  <c r="K66" i="68"/>
  <c r="A166" i="69"/>
  <c r="K166" i="69"/>
  <c r="A155" i="69"/>
  <c r="K155" i="69"/>
  <c r="J591" i="69"/>
  <c r="A591" i="69" s="1"/>
  <c r="J116" i="68"/>
  <c r="K116" i="68" s="1"/>
  <c r="J116" i="69"/>
  <c r="J169" i="68"/>
  <c r="A169" i="68" s="1"/>
  <c r="J169" i="69"/>
  <c r="J117" i="68"/>
  <c r="K117" i="68" s="1"/>
  <c r="J117" i="69"/>
  <c r="J635" i="69"/>
  <c r="A635" i="69" s="1"/>
  <c r="K635" i="69"/>
  <c r="N637" i="69" s="1"/>
  <c r="K592" i="69"/>
  <c r="K635" i="68"/>
  <c r="K636" i="68"/>
  <c r="K634" i="68"/>
  <c r="A133" i="68"/>
  <c r="B133" i="68"/>
  <c r="K629" i="68"/>
  <c r="K591" i="68"/>
  <c r="A132" i="68"/>
  <c r="B132" i="68"/>
  <c r="A138" i="68"/>
  <c r="K138" i="68"/>
  <c r="K634" i="67"/>
  <c r="M657" i="66"/>
  <c r="B657" i="66" s="1"/>
  <c r="A594" i="66"/>
  <c r="K636" i="67"/>
  <c r="J116" i="66"/>
  <c r="J116" i="67"/>
  <c r="J115" i="66"/>
  <c r="K115" i="66" s="1"/>
  <c r="J115" i="67"/>
  <c r="J591" i="67"/>
  <c r="A591" i="67" s="1"/>
  <c r="K635" i="67"/>
  <c r="A114" i="67"/>
  <c r="K114" i="67"/>
  <c r="K613" i="67"/>
  <c r="J118" i="66"/>
  <c r="K118" i="66" s="1"/>
  <c r="J118" i="67"/>
  <c r="I640" i="67"/>
  <c r="J640" i="67" s="1"/>
  <c r="K640" i="67" s="1"/>
  <c r="L610" i="67"/>
  <c r="M657" i="67"/>
  <c r="B657" i="67" s="1"/>
  <c r="K594" i="67"/>
  <c r="A594" i="67"/>
  <c r="J169" i="66"/>
  <c r="J169" i="67"/>
  <c r="J117" i="66"/>
  <c r="K117" i="66" s="1"/>
  <c r="J117" i="67"/>
  <c r="K114" i="64"/>
  <c r="B132" i="67"/>
  <c r="A132" i="67"/>
  <c r="A66" i="67"/>
  <c r="K66" i="67"/>
  <c r="A155" i="67"/>
  <c r="K155" i="67"/>
  <c r="K593" i="67"/>
  <c r="J138" i="66"/>
  <c r="J138" i="67"/>
  <c r="K597" i="67"/>
  <c r="B133" i="67"/>
  <c r="A133" i="67"/>
  <c r="L337" i="67"/>
  <c r="A166" i="67"/>
  <c r="K166" i="67"/>
  <c r="K592" i="67"/>
  <c r="K599" i="67"/>
  <c r="K629" i="67"/>
  <c r="I640" i="56"/>
  <c r="J640" i="56" s="1"/>
  <c r="K640" i="56" s="1"/>
  <c r="A155" i="62"/>
  <c r="K166" i="42"/>
  <c r="K636" i="66"/>
  <c r="A66" i="64"/>
  <c r="L337" i="65"/>
  <c r="A169" i="66"/>
  <c r="K169" i="66"/>
  <c r="A114" i="62"/>
  <c r="K635" i="66"/>
  <c r="A132" i="66"/>
  <c r="B132" i="66"/>
  <c r="K634" i="66"/>
  <c r="K629" i="66"/>
  <c r="K591" i="66"/>
  <c r="A117" i="66"/>
  <c r="A138" i="66"/>
  <c r="K138" i="66"/>
  <c r="A133" i="66"/>
  <c r="B133" i="66"/>
  <c r="A116" i="66"/>
  <c r="K116" i="66"/>
  <c r="A155" i="64"/>
  <c r="K592" i="65"/>
  <c r="K635" i="65"/>
  <c r="K629" i="65"/>
  <c r="I640" i="65"/>
  <c r="J640" i="65" s="1"/>
  <c r="K640" i="65" s="1"/>
  <c r="K593" i="65"/>
  <c r="J169" i="64"/>
  <c r="K169" i="64" s="1"/>
  <c r="J169" i="65"/>
  <c r="A133" i="65"/>
  <c r="B133" i="65"/>
  <c r="J118" i="64"/>
  <c r="A118" i="64" s="1"/>
  <c r="J118" i="65"/>
  <c r="M657" i="64"/>
  <c r="B657" i="64" s="1"/>
  <c r="M657" i="65"/>
  <c r="B657" i="65" s="1"/>
  <c r="K594" i="65"/>
  <c r="A594" i="65"/>
  <c r="K613" i="65"/>
  <c r="A155" i="65"/>
  <c r="K155" i="65"/>
  <c r="K636" i="65"/>
  <c r="J117" i="64"/>
  <c r="K117" i="64" s="1"/>
  <c r="J117" i="65"/>
  <c r="K629" i="63"/>
  <c r="I640" i="63"/>
  <c r="J640" i="63" s="1"/>
  <c r="K640" i="63" s="1"/>
  <c r="K629" i="64"/>
  <c r="A594" i="64"/>
  <c r="J591" i="65"/>
  <c r="A591" i="65" s="1"/>
  <c r="K634" i="65"/>
  <c r="A114" i="65"/>
  <c r="K114" i="65"/>
  <c r="L610" i="65"/>
  <c r="J138" i="64"/>
  <c r="K138" i="64" s="1"/>
  <c r="J138" i="65"/>
  <c r="J116" i="64"/>
  <c r="K116" i="64" s="1"/>
  <c r="J116" i="65"/>
  <c r="J115" i="64"/>
  <c r="A115" i="64" s="1"/>
  <c r="J115" i="65"/>
  <c r="K599" i="65"/>
  <c r="B132" i="65"/>
  <c r="A132" i="65"/>
  <c r="A66" i="65"/>
  <c r="K66" i="65"/>
  <c r="K597" i="65"/>
  <c r="A166" i="65"/>
  <c r="K166" i="65"/>
  <c r="K635" i="64"/>
  <c r="A114" i="60"/>
  <c r="K599" i="63"/>
  <c r="K66" i="62"/>
  <c r="K66" i="60"/>
  <c r="K636" i="64"/>
  <c r="A138" i="64"/>
  <c r="A117" i="64"/>
  <c r="B133" i="64"/>
  <c r="A133" i="64"/>
  <c r="K591" i="64"/>
  <c r="B132" i="64"/>
  <c r="A132" i="64"/>
  <c r="L610" i="63"/>
  <c r="K634" i="64"/>
  <c r="L337" i="63"/>
  <c r="K635" i="63"/>
  <c r="K594" i="62"/>
  <c r="J118" i="62"/>
  <c r="A118" i="62" s="1"/>
  <c r="J118" i="63"/>
  <c r="J169" i="62"/>
  <c r="K169" i="62" s="1"/>
  <c r="J169" i="63"/>
  <c r="J117" i="62"/>
  <c r="A117" i="62" s="1"/>
  <c r="J117" i="63"/>
  <c r="A133" i="63"/>
  <c r="B133" i="63"/>
  <c r="K155" i="63"/>
  <c r="A155" i="63"/>
  <c r="J138" i="62"/>
  <c r="A138" i="62" s="1"/>
  <c r="J138" i="63"/>
  <c r="J591" i="63"/>
  <c r="A591" i="63" s="1"/>
  <c r="J636" i="63"/>
  <c r="A636" i="63" s="1"/>
  <c r="K592" i="63"/>
  <c r="J116" i="62"/>
  <c r="A116" i="62" s="1"/>
  <c r="J116" i="63"/>
  <c r="J115" i="62"/>
  <c r="A115" i="62" s="1"/>
  <c r="J115" i="63"/>
  <c r="M657" i="63"/>
  <c r="B657" i="63" s="1"/>
  <c r="K594" i="63"/>
  <c r="A594" i="63"/>
  <c r="A166" i="63"/>
  <c r="K166" i="63"/>
  <c r="K593" i="63"/>
  <c r="A114" i="63"/>
  <c r="K114" i="63"/>
  <c r="L610" i="59"/>
  <c r="K613" i="63"/>
  <c r="A132" i="63"/>
  <c r="B132" i="63"/>
  <c r="K634" i="63"/>
  <c r="A66" i="63"/>
  <c r="K66" i="63"/>
  <c r="K597" i="63"/>
  <c r="A155" i="60"/>
  <c r="K591" i="62"/>
  <c r="K115" i="62"/>
  <c r="A132" i="62"/>
  <c r="B132" i="62"/>
  <c r="M657" i="60"/>
  <c r="B657" i="60" s="1"/>
  <c r="K636" i="62"/>
  <c r="K635" i="62"/>
  <c r="B133" i="62"/>
  <c r="A133" i="62"/>
  <c r="K634" i="62"/>
  <c r="A594" i="58"/>
  <c r="A166" i="58"/>
  <c r="A155" i="54"/>
  <c r="K594" i="58"/>
  <c r="K114" i="58"/>
  <c r="K597" i="61"/>
  <c r="L337" i="61"/>
  <c r="K635" i="60"/>
  <c r="K66" i="58"/>
  <c r="A594" i="60"/>
  <c r="K634" i="61"/>
  <c r="A166" i="61"/>
  <c r="K166" i="61"/>
  <c r="L610" i="61"/>
  <c r="I640" i="61"/>
  <c r="J640" i="61" s="1"/>
  <c r="K640" i="61" s="1"/>
  <c r="A155" i="61"/>
  <c r="K155" i="61"/>
  <c r="K613" i="61"/>
  <c r="K592" i="61"/>
  <c r="A133" i="61"/>
  <c r="B133" i="61"/>
  <c r="J169" i="60"/>
  <c r="K169" i="60" s="1"/>
  <c r="J169" i="61"/>
  <c r="J117" i="60"/>
  <c r="K117" i="60" s="1"/>
  <c r="J117" i="61"/>
  <c r="A66" i="61"/>
  <c r="K66" i="61"/>
  <c r="K599" i="61"/>
  <c r="J118" i="60"/>
  <c r="A118" i="60" s="1"/>
  <c r="J118" i="61"/>
  <c r="J138" i="60"/>
  <c r="K138" i="60" s="1"/>
  <c r="J138" i="61"/>
  <c r="K629" i="61"/>
  <c r="A114" i="61"/>
  <c r="K114" i="61"/>
  <c r="M657" i="61"/>
  <c r="B657" i="61" s="1"/>
  <c r="K594" i="61"/>
  <c r="A594" i="61"/>
  <c r="K636" i="61"/>
  <c r="B132" i="61"/>
  <c r="A132" i="61"/>
  <c r="J116" i="60"/>
  <c r="K116" i="60" s="1"/>
  <c r="J116" i="61"/>
  <c r="J115" i="60"/>
  <c r="K115" i="60" s="1"/>
  <c r="J115" i="61"/>
  <c r="K591" i="60"/>
  <c r="I638" i="60" s="1"/>
  <c r="J638" i="60" s="1"/>
  <c r="K638" i="60" s="1"/>
  <c r="J591" i="61"/>
  <c r="A591" i="61" s="1"/>
  <c r="J635" i="61"/>
  <c r="A635" i="61" s="1"/>
  <c r="K593" i="61"/>
  <c r="K629" i="60"/>
  <c r="K597" i="59"/>
  <c r="K634" i="60"/>
  <c r="J636" i="60"/>
  <c r="A636" i="60" s="1"/>
  <c r="B133" i="60"/>
  <c r="A133" i="60"/>
  <c r="I640" i="59"/>
  <c r="J640" i="59" s="1"/>
  <c r="K640" i="59" s="1"/>
  <c r="A132" i="60"/>
  <c r="B132" i="60"/>
  <c r="K613" i="59"/>
  <c r="A114" i="56"/>
  <c r="A166" i="56"/>
  <c r="L337" i="59"/>
  <c r="J118" i="58"/>
  <c r="A118" i="58" s="1"/>
  <c r="J118" i="59"/>
  <c r="J591" i="59"/>
  <c r="A591" i="59" s="1"/>
  <c r="A166" i="59"/>
  <c r="K166" i="59"/>
  <c r="J169" i="58"/>
  <c r="K169" i="58" s="1"/>
  <c r="J169" i="59"/>
  <c r="J117" i="58"/>
  <c r="A117" i="58" s="1"/>
  <c r="J117" i="59"/>
  <c r="K634" i="59"/>
  <c r="K592" i="59"/>
  <c r="K593" i="59"/>
  <c r="A133" i="59"/>
  <c r="B133" i="59"/>
  <c r="A114" i="59"/>
  <c r="K114" i="59"/>
  <c r="M657" i="59"/>
  <c r="B657" i="59" s="1"/>
  <c r="K594" i="59"/>
  <c r="A594" i="59"/>
  <c r="J138" i="58"/>
  <c r="A138" i="58" s="1"/>
  <c r="J138" i="59"/>
  <c r="K155" i="58"/>
  <c r="K599" i="59"/>
  <c r="J636" i="59"/>
  <c r="A636" i="59" s="1"/>
  <c r="A66" i="59"/>
  <c r="K66" i="59"/>
  <c r="A132" i="59"/>
  <c r="B132" i="59"/>
  <c r="J116" i="58"/>
  <c r="K116" i="58" s="1"/>
  <c r="J116" i="59"/>
  <c r="J115" i="58"/>
  <c r="A115" i="58" s="1"/>
  <c r="J115" i="59"/>
  <c r="K629" i="59"/>
  <c r="K635" i="59"/>
  <c r="A155" i="59"/>
  <c r="K155" i="59"/>
  <c r="K634" i="58"/>
  <c r="K629" i="58"/>
  <c r="K66" i="56"/>
  <c r="K636" i="58"/>
  <c r="A116" i="58"/>
  <c r="J635" i="58"/>
  <c r="A635" i="58" s="1"/>
  <c r="A133" i="58"/>
  <c r="B133" i="58"/>
  <c r="K592" i="57"/>
  <c r="A169" i="58"/>
  <c r="B132" i="58"/>
  <c r="A132" i="58"/>
  <c r="K591" i="58"/>
  <c r="I640" i="57"/>
  <c r="J640" i="57" s="1"/>
  <c r="K640" i="57" s="1"/>
  <c r="K66" i="54"/>
  <c r="K635" i="57"/>
  <c r="K155" i="56"/>
  <c r="L610" i="57"/>
  <c r="K629" i="55"/>
  <c r="M657" i="56"/>
  <c r="B657" i="56" s="1"/>
  <c r="K599" i="57"/>
  <c r="A594" i="56"/>
  <c r="L337" i="57"/>
  <c r="A66" i="57"/>
  <c r="K66" i="57"/>
  <c r="M657" i="54"/>
  <c r="B657" i="54" s="1"/>
  <c r="K613" i="57"/>
  <c r="J591" i="57"/>
  <c r="A591" i="57" s="1"/>
  <c r="K155" i="57"/>
  <c r="A155" i="57"/>
  <c r="J118" i="56"/>
  <c r="K118" i="56" s="1"/>
  <c r="J118" i="57"/>
  <c r="M657" i="57"/>
  <c r="B657" i="57" s="1"/>
  <c r="A594" i="57"/>
  <c r="K594" i="57"/>
  <c r="J169" i="56"/>
  <c r="K169" i="56" s="1"/>
  <c r="J169" i="57"/>
  <c r="J117" i="56"/>
  <c r="K117" i="56" s="1"/>
  <c r="J117" i="57"/>
  <c r="J138" i="56"/>
  <c r="K138" i="56" s="1"/>
  <c r="J138" i="57"/>
  <c r="B132" i="57"/>
  <c r="A132" i="57"/>
  <c r="J116" i="56"/>
  <c r="K116" i="56" s="1"/>
  <c r="J116" i="57"/>
  <c r="J115" i="56"/>
  <c r="A115" i="56" s="1"/>
  <c r="J115" i="57"/>
  <c r="A166" i="57"/>
  <c r="K166" i="57"/>
  <c r="A133" i="57"/>
  <c r="B133" i="57"/>
  <c r="J636" i="57"/>
  <c r="A636" i="57" s="1"/>
  <c r="K114" i="57"/>
  <c r="A114" i="57"/>
  <c r="K597" i="57"/>
  <c r="K629" i="57"/>
  <c r="K593" i="57"/>
  <c r="L337" i="48"/>
  <c r="K594" i="54"/>
  <c r="I640" i="55"/>
  <c r="J640" i="55" s="1"/>
  <c r="K640" i="55" s="1"/>
  <c r="A114" i="54"/>
  <c r="K636" i="56"/>
  <c r="A118" i="56"/>
  <c r="B132" i="56"/>
  <c r="A132" i="56"/>
  <c r="K591" i="56"/>
  <c r="K635" i="56"/>
  <c r="B133" i="56"/>
  <c r="A133" i="56"/>
  <c r="K613" i="55"/>
  <c r="K634" i="56"/>
  <c r="K629" i="56"/>
  <c r="K597" i="55"/>
  <c r="K599" i="55"/>
  <c r="J118" i="54"/>
  <c r="A118" i="54" s="1"/>
  <c r="J118" i="55"/>
  <c r="J169" i="54"/>
  <c r="A169" i="54" s="1"/>
  <c r="J169" i="55"/>
  <c r="J117" i="54"/>
  <c r="A117" i="54" s="1"/>
  <c r="J117" i="55"/>
  <c r="J138" i="54"/>
  <c r="A138" i="54" s="1"/>
  <c r="J138" i="55"/>
  <c r="J116" i="54"/>
  <c r="A116" i="54" s="1"/>
  <c r="J116" i="55"/>
  <c r="J115" i="54"/>
  <c r="A115" i="54" s="1"/>
  <c r="J115" i="55"/>
  <c r="K634" i="55"/>
  <c r="K593" i="55"/>
  <c r="K636" i="55"/>
  <c r="L337" i="55"/>
  <c r="K155" i="55"/>
  <c r="A155" i="55"/>
  <c r="M657" i="55"/>
  <c r="B657" i="55" s="1"/>
  <c r="K594" i="55"/>
  <c r="A594" i="55"/>
  <c r="A66" i="55"/>
  <c r="K66" i="55"/>
  <c r="A166" i="55"/>
  <c r="K166" i="55"/>
  <c r="B132" i="55"/>
  <c r="A132" i="55"/>
  <c r="L610" i="55"/>
  <c r="B133" i="55"/>
  <c r="A133" i="55"/>
  <c r="A114" i="55"/>
  <c r="K114" i="55"/>
  <c r="J591" i="55"/>
  <c r="A591" i="55" s="1"/>
  <c r="K592" i="55"/>
  <c r="K635" i="55"/>
  <c r="K155" i="48"/>
  <c r="K636" i="54"/>
  <c r="K634" i="54"/>
  <c r="K138" i="54"/>
  <c r="J635" i="54"/>
  <c r="A635" i="54" s="1"/>
  <c r="K591" i="54"/>
  <c r="K629" i="54"/>
  <c r="B132" i="54"/>
  <c r="A132" i="54"/>
  <c r="A133" i="54"/>
  <c r="B133" i="54"/>
  <c r="L337" i="44"/>
  <c r="K155" i="46"/>
  <c r="A114" i="48"/>
  <c r="K66" i="48"/>
  <c r="K635" i="49"/>
  <c r="A594" i="48"/>
  <c r="L337" i="49"/>
  <c r="K613" i="49"/>
  <c r="K634" i="49"/>
  <c r="K594" i="48"/>
  <c r="K593" i="49"/>
  <c r="K636" i="49"/>
  <c r="K599" i="49"/>
  <c r="J118" i="48"/>
  <c r="A118" i="48" s="1"/>
  <c r="J118" i="49"/>
  <c r="J116" i="48"/>
  <c r="K116" i="48" s="1"/>
  <c r="J116" i="49"/>
  <c r="J115" i="48"/>
  <c r="A115" i="48" s="1"/>
  <c r="J115" i="49"/>
  <c r="A166" i="49"/>
  <c r="K166" i="49"/>
  <c r="K592" i="49"/>
  <c r="M657" i="49"/>
  <c r="B657" i="49" s="1"/>
  <c r="K594" i="49"/>
  <c r="A594" i="49"/>
  <c r="A133" i="49"/>
  <c r="B133" i="49"/>
  <c r="K597" i="49"/>
  <c r="A114" i="49"/>
  <c r="K114" i="49"/>
  <c r="K629" i="49"/>
  <c r="B132" i="49"/>
  <c r="A132" i="49"/>
  <c r="J169" i="48"/>
  <c r="K169" i="48" s="1"/>
  <c r="J169" i="49"/>
  <c r="J117" i="48"/>
  <c r="K117" i="48" s="1"/>
  <c r="J117" i="49"/>
  <c r="A66" i="49"/>
  <c r="K66" i="49"/>
  <c r="J138" i="48"/>
  <c r="A138" i="48" s="1"/>
  <c r="J138" i="49"/>
  <c r="J591" i="49"/>
  <c r="A591" i="49" s="1"/>
  <c r="A155" i="49"/>
  <c r="K155" i="49"/>
  <c r="I640" i="49"/>
  <c r="J640" i="49" s="1"/>
  <c r="K640" i="49" s="1"/>
  <c r="L610" i="49"/>
  <c r="A132" i="48"/>
  <c r="B132" i="48"/>
  <c r="A594" i="46"/>
  <c r="A133" i="48"/>
  <c r="B133" i="48"/>
  <c r="K634" i="48"/>
  <c r="K629" i="48"/>
  <c r="K636" i="48"/>
  <c r="A166" i="44"/>
  <c r="K66" i="46"/>
  <c r="L610" i="47"/>
  <c r="K591" i="48"/>
  <c r="K635" i="48"/>
  <c r="I640" i="47"/>
  <c r="J640" i="47" s="1"/>
  <c r="K640" i="47" s="1"/>
  <c r="K155" i="44"/>
  <c r="K114" i="46"/>
  <c r="K594" i="46"/>
  <c r="K114" i="42"/>
  <c r="L337" i="47"/>
  <c r="J118" i="46"/>
  <c r="K118" i="46" s="1"/>
  <c r="J118" i="47"/>
  <c r="K634" i="47"/>
  <c r="K597" i="47"/>
  <c r="B133" i="47"/>
  <c r="A133" i="47"/>
  <c r="K592" i="47"/>
  <c r="A114" i="47"/>
  <c r="K114" i="47"/>
  <c r="A66" i="47"/>
  <c r="K66" i="47"/>
  <c r="K629" i="47"/>
  <c r="J169" i="46"/>
  <c r="A169" i="46" s="1"/>
  <c r="J169" i="47"/>
  <c r="J117" i="46"/>
  <c r="K117" i="46" s="1"/>
  <c r="J117" i="47"/>
  <c r="K613" i="47"/>
  <c r="J138" i="46"/>
  <c r="A138" i="46" s="1"/>
  <c r="J138" i="47"/>
  <c r="K599" i="47"/>
  <c r="B132" i="47"/>
  <c r="A132" i="47"/>
  <c r="J591" i="47"/>
  <c r="A591" i="47" s="1"/>
  <c r="K636" i="47"/>
  <c r="A155" i="47"/>
  <c r="K155" i="47"/>
  <c r="A166" i="47"/>
  <c r="K166" i="47"/>
  <c r="K593" i="47"/>
  <c r="M657" i="47"/>
  <c r="B657" i="47" s="1"/>
  <c r="K594" i="47"/>
  <c r="A594" i="47"/>
  <c r="J116" i="46"/>
  <c r="A116" i="46" s="1"/>
  <c r="J116" i="47"/>
  <c r="J115" i="46"/>
  <c r="A115" i="46" s="1"/>
  <c r="J115" i="47"/>
  <c r="J635" i="47"/>
  <c r="A635" i="47" s="1"/>
  <c r="K629" i="46"/>
  <c r="A594" i="44"/>
  <c r="K114" i="44"/>
  <c r="K635" i="45"/>
  <c r="K593" i="45"/>
  <c r="K636" i="46"/>
  <c r="B132" i="46"/>
  <c r="A132" i="46"/>
  <c r="K594" i="44"/>
  <c r="K635" i="46"/>
  <c r="K634" i="46"/>
  <c r="J640" i="46"/>
  <c r="K640" i="46" s="1"/>
  <c r="K591" i="46"/>
  <c r="A133" i="46"/>
  <c r="B133" i="46"/>
  <c r="K613" i="45"/>
  <c r="L337" i="45"/>
  <c r="K592" i="45"/>
  <c r="K66" i="42"/>
  <c r="K599" i="45"/>
  <c r="K634" i="45"/>
  <c r="J116" i="44"/>
  <c r="K116" i="44" s="1"/>
  <c r="J116" i="45"/>
  <c r="A132" i="45"/>
  <c r="B132" i="45"/>
  <c r="J169" i="44"/>
  <c r="K169" i="44" s="1"/>
  <c r="J169" i="45"/>
  <c r="J117" i="44"/>
  <c r="K117" i="44" s="1"/>
  <c r="J117" i="45"/>
  <c r="A66" i="44"/>
  <c r="A114" i="45"/>
  <c r="K114" i="45"/>
  <c r="M657" i="45"/>
  <c r="B657" i="45" s="1"/>
  <c r="A594" i="45"/>
  <c r="K594" i="45"/>
  <c r="B133" i="45"/>
  <c r="A133" i="45"/>
  <c r="K636" i="45"/>
  <c r="A155" i="45"/>
  <c r="K155" i="45"/>
  <c r="J138" i="44"/>
  <c r="K138" i="44" s="1"/>
  <c r="J138" i="45"/>
  <c r="A66" i="45"/>
  <c r="K66" i="45"/>
  <c r="K597" i="45"/>
  <c r="I640" i="45"/>
  <c r="J640" i="45" s="1"/>
  <c r="K640" i="45" s="1"/>
  <c r="L610" i="45"/>
  <c r="J115" i="44"/>
  <c r="K115" i="44" s="1"/>
  <c r="J115" i="45"/>
  <c r="J118" i="44"/>
  <c r="A118" i="44" s="1"/>
  <c r="J118" i="45"/>
  <c r="A166" i="45"/>
  <c r="K166" i="45"/>
  <c r="J591" i="45"/>
  <c r="A591" i="45" s="1"/>
  <c r="K594" i="42"/>
  <c r="K636" i="43"/>
  <c r="K629" i="44"/>
  <c r="K636" i="44"/>
  <c r="A155" i="42"/>
  <c r="M657" i="42"/>
  <c r="B657" i="42" s="1"/>
  <c r="K635" i="44"/>
  <c r="K634" i="44"/>
  <c r="B132" i="44"/>
  <c r="A132" i="44"/>
  <c r="K591" i="44"/>
  <c r="B133" i="44"/>
  <c r="A133" i="44"/>
  <c r="K597" i="43"/>
  <c r="K613" i="43"/>
  <c r="K629" i="43"/>
  <c r="L337" i="43"/>
  <c r="J169" i="42"/>
  <c r="A169" i="42" s="1"/>
  <c r="J169" i="43"/>
  <c r="B133" i="43"/>
  <c r="A133" i="43"/>
  <c r="L610" i="43"/>
  <c r="A66" i="43"/>
  <c r="K66" i="43"/>
  <c r="A155" i="43"/>
  <c r="K155" i="43"/>
  <c r="J138" i="42"/>
  <c r="K138" i="42" s="1"/>
  <c r="J138" i="43"/>
  <c r="K599" i="43"/>
  <c r="J635" i="43"/>
  <c r="A635" i="43" s="1"/>
  <c r="K634" i="43"/>
  <c r="A166" i="43"/>
  <c r="K166" i="43"/>
  <c r="J591" i="43"/>
  <c r="A591" i="43" s="1"/>
  <c r="A114" i="43"/>
  <c r="K114" i="43"/>
  <c r="J117" i="42"/>
  <c r="K117" i="42" s="1"/>
  <c r="J117" i="43"/>
  <c r="J116" i="42"/>
  <c r="A116" i="42" s="1"/>
  <c r="J116" i="43"/>
  <c r="J115" i="42"/>
  <c r="A115" i="42" s="1"/>
  <c r="J115" i="43"/>
  <c r="M657" i="43"/>
  <c r="B657" i="43" s="1"/>
  <c r="K594" i="43"/>
  <c r="A594" i="43"/>
  <c r="J118" i="42"/>
  <c r="A118" i="42" s="1"/>
  <c r="J118" i="43"/>
  <c r="K635" i="42"/>
  <c r="I640" i="43"/>
  <c r="J640" i="43" s="1"/>
  <c r="K640" i="43" s="1"/>
  <c r="K592" i="43"/>
  <c r="A132" i="43"/>
  <c r="B132" i="43"/>
  <c r="K593" i="43"/>
  <c r="K591" i="42"/>
  <c r="K636" i="42"/>
  <c r="A133" i="42"/>
  <c r="B133" i="42"/>
  <c r="K629" i="42"/>
  <c r="A138" i="42"/>
  <c r="K634" i="42"/>
  <c r="A132" i="42"/>
  <c r="B132" i="42"/>
  <c r="K115" i="68" l="1"/>
  <c r="N637" i="68"/>
  <c r="A115" i="66"/>
  <c r="K169" i="68"/>
  <c r="A117" i="68"/>
  <c r="A116" i="68"/>
  <c r="A118" i="68"/>
  <c r="K591" i="69"/>
  <c r="J137" i="68"/>
  <c r="K137" i="68" s="1"/>
  <c r="J137" i="69"/>
  <c r="K588" i="68"/>
  <c r="K588" i="69"/>
  <c r="A117" i="69"/>
  <c r="K117" i="69"/>
  <c r="A116" i="69"/>
  <c r="K116" i="69"/>
  <c r="A118" i="69"/>
  <c r="K118" i="69"/>
  <c r="A138" i="69"/>
  <c r="K138" i="69"/>
  <c r="J143" i="68"/>
  <c r="K143" i="68" s="1"/>
  <c r="J143" i="69"/>
  <c r="K169" i="69"/>
  <c r="A169" i="69"/>
  <c r="A115" i="69"/>
  <c r="K115" i="69"/>
  <c r="I630" i="69" s="1"/>
  <c r="L594" i="68"/>
  <c r="I638" i="68"/>
  <c r="A143" i="68"/>
  <c r="I630" i="68"/>
  <c r="L127" i="68"/>
  <c r="I630" i="66"/>
  <c r="J630" i="66" s="1"/>
  <c r="A630" i="66" s="1"/>
  <c r="A118" i="66"/>
  <c r="N637" i="67"/>
  <c r="K115" i="64"/>
  <c r="J137" i="66"/>
  <c r="A137" i="66" s="1"/>
  <c r="J137" i="67"/>
  <c r="K588" i="66"/>
  <c r="K588" i="67"/>
  <c r="A116" i="67"/>
  <c r="K116" i="67"/>
  <c r="J143" i="66"/>
  <c r="K143" i="66" s="1"/>
  <c r="J143" i="67"/>
  <c r="K591" i="67"/>
  <c r="A117" i="67"/>
  <c r="K117" i="67"/>
  <c r="A138" i="67"/>
  <c r="K138" i="67"/>
  <c r="A169" i="67"/>
  <c r="K169" i="67"/>
  <c r="A118" i="67"/>
  <c r="K118" i="67"/>
  <c r="A115" i="67"/>
  <c r="K115" i="67"/>
  <c r="L127" i="66"/>
  <c r="A169" i="62"/>
  <c r="N637" i="66"/>
  <c r="K118" i="62"/>
  <c r="A116" i="64"/>
  <c r="L594" i="66"/>
  <c r="I638" i="66"/>
  <c r="K591" i="65"/>
  <c r="I638" i="65" s="1"/>
  <c r="J638" i="65" s="1"/>
  <c r="K638" i="65" s="1"/>
  <c r="N637" i="64"/>
  <c r="K138" i="65"/>
  <c r="A138" i="65"/>
  <c r="J143" i="64"/>
  <c r="A143" i="64" s="1"/>
  <c r="J143" i="65"/>
  <c r="A169" i="64"/>
  <c r="N637" i="65"/>
  <c r="A118" i="65"/>
  <c r="K118" i="65"/>
  <c r="A169" i="65"/>
  <c r="K169" i="65"/>
  <c r="K118" i="64"/>
  <c r="L594" i="65"/>
  <c r="A117" i="65"/>
  <c r="K117" i="65"/>
  <c r="A115" i="65"/>
  <c r="K115" i="65"/>
  <c r="J137" i="64"/>
  <c r="K137" i="64" s="1"/>
  <c r="J137" i="65"/>
  <c r="K588" i="64"/>
  <c r="K588" i="65"/>
  <c r="A116" i="65"/>
  <c r="K116" i="65"/>
  <c r="K117" i="62"/>
  <c r="L594" i="62"/>
  <c r="K138" i="62"/>
  <c r="I638" i="62"/>
  <c r="J638" i="62" s="1"/>
  <c r="K638" i="62" s="1"/>
  <c r="K116" i="62"/>
  <c r="L594" i="64"/>
  <c r="I638" i="64"/>
  <c r="I630" i="64"/>
  <c r="A138" i="60"/>
  <c r="K636" i="63"/>
  <c r="N637" i="63" s="1"/>
  <c r="A138" i="63"/>
  <c r="K138" i="63"/>
  <c r="K169" i="63"/>
  <c r="A169" i="63"/>
  <c r="J137" i="62"/>
  <c r="K137" i="62" s="1"/>
  <c r="J137" i="63"/>
  <c r="K588" i="62"/>
  <c r="K588" i="63"/>
  <c r="A116" i="63"/>
  <c r="K116" i="63"/>
  <c r="J143" i="62"/>
  <c r="A143" i="62" s="1"/>
  <c r="J143" i="63"/>
  <c r="A117" i="63"/>
  <c r="K117" i="63"/>
  <c r="A118" i="63"/>
  <c r="K118" i="63"/>
  <c r="A115" i="63"/>
  <c r="K115" i="63"/>
  <c r="K591" i="63"/>
  <c r="N637" i="62"/>
  <c r="A116" i="60"/>
  <c r="A117" i="60"/>
  <c r="A115" i="60"/>
  <c r="A169" i="60"/>
  <c r="L594" i="60"/>
  <c r="K118" i="60"/>
  <c r="I630" i="60" s="1"/>
  <c r="J630" i="60" s="1"/>
  <c r="A630" i="60" s="1"/>
  <c r="K118" i="58"/>
  <c r="K635" i="61"/>
  <c r="N637" i="61" s="1"/>
  <c r="J137" i="60"/>
  <c r="A137" i="60" s="1"/>
  <c r="J137" i="61"/>
  <c r="K588" i="60"/>
  <c r="K588" i="61"/>
  <c r="K591" i="61"/>
  <c r="A116" i="61"/>
  <c r="K116" i="61"/>
  <c r="K169" i="61"/>
  <c r="A169" i="61"/>
  <c r="J143" i="60"/>
  <c r="K143" i="60" s="1"/>
  <c r="J143" i="61"/>
  <c r="A118" i="61"/>
  <c r="K118" i="61"/>
  <c r="A115" i="61"/>
  <c r="K115" i="61"/>
  <c r="A117" i="61"/>
  <c r="K117" i="61"/>
  <c r="A138" i="61"/>
  <c r="K138" i="61"/>
  <c r="K636" i="60"/>
  <c r="N637" i="60" s="1"/>
  <c r="A138" i="56"/>
  <c r="A169" i="56"/>
  <c r="K138" i="58"/>
  <c r="K117" i="58"/>
  <c r="K115" i="58"/>
  <c r="A116" i="56"/>
  <c r="K115" i="54"/>
  <c r="A169" i="59"/>
  <c r="K169" i="59"/>
  <c r="J137" i="58"/>
  <c r="A137" i="58" s="1"/>
  <c r="J137" i="59"/>
  <c r="A115" i="59"/>
  <c r="K115" i="59"/>
  <c r="K636" i="59"/>
  <c r="N637" i="59" s="1"/>
  <c r="A138" i="59"/>
  <c r="K138" i="59"/>
  <c r="K588" i="58"/>
  <c r="K588" i="59"/>
  <c r="A117" i="59"/>
  <c r="K117" i="59"/>
  <c r="A118" i="59"/>
  <c r="K118" i="59"/>
  <c r="J143" i="58"/>
  <c r="A143" i="58" s="1"/>
  <c r="J143" i="59"/>
  <c r="A116" i="59"/>
  <c r="K116" i="59"/>
  <c r="K591" i="59"/>
  <c r="A117" i="56"/>
  <c r="I638" i="58"/>
  <c r="L594" i="58"/>
  <c r="K635" i="58"/>
  <c r="N637" i="58" s="1"/>
  <c r="K115" i="56"/>
  <c r="L127" i="56" s="1"/>
  <c r="A169" i="57"/>
  <c r="K169" i="57"/>
  <c r="J137" i="56"/>
  <c r="A137" i="56" s="1"/>
  <c r="J137" i="57"/>
  <c r="K588" i="56"/>
  <c r="K588" i="57"/>
  <c r="K636" i="57"/>
  <c r="N637" i="57" s="1"/>
  <c r="K116" i="57"/>
  <c r="A116" i="57"/>
  <c r="K117" i="54"/>
  <c r="K116" i="54"/>
  <c r="K118" i="54"/>
  <c r="N637" i="56"/>
  <c r="K115" i="57"/>
  <c r="A115" i="57"/>
  <c r="K591" i="57"/>
  <c r="J143" i="56"/>
  <c r="A143" i="56" s="1"/>
  <c r="J143" i="57"/>
  <c r="A138" i="57"/>
  <c r="K138" i="57"/>
  <c r="K117" i="57"/>
  <c r="A117" i="57"/>
  <c r="K118" i="57"/>
  <c r="A118" i="57"/>
  <c r="K169" i="54"/>
  <c r="A118" i="46"/>
  <c r="K137" i="56"/>
  <c r="I638" i="56"/>
  <c r="L594" i="56"/>
  <c r="K591" i="55"/>
  <c r="L594" i="55" s="1"/>
  <c r="A116" i="55"/>
  <c r="K116" i="55"/>
  <c r="A117" i="55"/>
  <c r="K117" i="55"/>
  <c r="A118" i="55"/>
  <c r="K118" i="55"/>
  <c r="J137" i="54"/>
  <c r="K137" i="54" s="1"/>
  <c r="J137" i="55"/>
  <c r="K588" i="54"/>
  <c r="K588" i="55"/>
  <c r="N637" i="55"/>
  <c r="J143" i="54"/>
  <c r="A143" i="54" s="1"/>
  <c r="J143" i="55"/>
  <c r="A115" i="55"/>
  <c r="K115" i="55"/>
  <c r="A138" i="55"/>
  <c r="K138" i="55"/>
  <c r="A169" i="55"/>
  <c r="K169" i="55"/>
  <c r="I638" i="54"/>
  <c r="L594" i="54"/>
  <c r="K635" i="54"/>
  <c r="N637" i="54" s="1"/>
  <c r="K169" i="46"/>
  <c r="K138" i="46"/>
  <c r="A116" i="48"/>
  <c r="K138" i="48"/>
  <c r="A117" i="48"/>
  <c r="K116" i="46"/>
  <c r="A117" i="44"/>
  <c r="A115" i="44"/>
  <c r="A169" i="48"/>
  <c r="K169" i="42"/>
  <c r="A117" i="46"/>
  <c r="A138" i="44"/>
  <c r="K591" i="49"/>
  <c r="I638" i="49" s="1"/>
  <c r="J638" i="49" s="1"/>
  <c r="K638" i="49" s="1"/>
  <c r="A169" i="44"/>
  <c r="K115" i="48"/>
  <c r="K118" i="48"/>
  <c r="K635" i="47"/>
  <c r="N637" i="47" s="1"/>
  <c r="N637" i="49"/>
  <c r="A117" i="49"/>
  <c r="K117" i="49"/>
  <c r="A116" i="49"/>
  <c r="K116" i="49"/>
  <c r="J137" i="48"/>
  <c r="K137" i="48" s="1"/>
  <c r="J137" i="49"/>
  <c r="K588" i="48"/>
  <c r="K588" i="49"/>
  <c r="J143" i="48"/>
  <c r="A143" i="48" s="1"/>
  <c r="J143" i="49"/>
  <c r="A169" i="49"/>
  <c r="K169" i="49"/>
  <c r="A115" i="49"/>
  <c r="K115" i="49"/>
  <c r="A118" i="49"/>
  <c r="K118" i="49"/>
  <c r="K138" i="49"/>
  <c r="A138" i="49"/>
  <c r="N637" i="48"/>
  <c r="I638" i="48"/>
  <c r="L594" i="48"/>
  <c r="K115" i="46"/>
  <c r="A116" i="44"/>
  <c r="K591" i="47"/>
  <c r="I638" i="47" s="1"/>
  <c r="J137" i="46"/>
  <c r="K137" i="46" s="1"/>
  <c r="J137" i="47"/>
  <c r="K588" i="46"/>
  <c r="K588" i="47"/>
  <c r="A116" i="47"/>
  <c r="K116" i="47"/>
  <c r="A138" i="47"/>
  <c r="K138" i="47"/>
  <c r="J143" i="46"/>
  <c r="K143" i="46" s="1"/>
  <c r="J143" i="47"/>
  <c r="A169" i="47"/>
  <c r="K169" i="47"/>
  <c r="A118" i="47"/>
  <c r="K118" i="47"/>
  <c r="N637" i="46"/>
  <c r="A115" i="47"/>
  <c r="K115" i="47"/>
  <c r="A117" i="47"/>
  <c r="K117" i="47"/>
  <c r="K116" i="42"/>
  <c r="K118" i="44"/>
  <c r="L127" i="44" s="1"/>
  <c r="I638" i="46"/>
  <c r="L594" i="46"/>
  <c r="I638" i="42"/>
  <c r="J638" i="42" s="1"/>
  <c r="K638" i="42" s="1"/>
  <c r="N637" i="45"/>
  <c r="A116" i="45"/>
  <c r="K116" i="45"/>
  <c r="J137" i="44"/>
  <c r="K137" i="44" s="1"/>
  <c r="J137" i="45"/>
  <c r="K588" i="44"/>
  <c r="K588" i="45"/>
  <c r="K591" i="45"/>
  <c r="A115" i="45"/>
  <c r="K115" i="45"/>
  <c r="A118" i="45"/>
  <c r="K118" i="45"/>
  <c r="A138" i="45"/>
  <c r="K138" i="45"/>
  <c r="A169" i="45"/>
  <c r="K169" i="45"/>
  <c r="J143" i="44"/>
  <c r="K143" i="44" s="1"/>
  <c r="J143" i="45"/>
  <c r="L594" i="42"/>
  <c r="N637" i="44"/>
  <c r="A117" i="45"/>
  <c r="K117" i="45"/>
  <c r="K115" i="42"/>
  <c r="K118" i="42"/>
  <c r="A117" i="42"/>
  <c r="I638" i="44"/>
  <c r="L594" i="44"/>
  <c r="K635" i="43"/>
  <c r="N637" i="43" s="1"/>
  <c r="A138" i="43"/>
  <c r="K138" i="43"/>
  <c r="J137" i="42"/>
  <c r="K137" i="42" s="1"/>
  <c r="J137" i="43"/>
  <c r="K588" i="42"/>
  <c r="K588" i="43"/>
  <c r="J143" i="42"/>
  <c r="A143" i="42" s="1"/>
  <c r="J143" i="43"/>
  <c r="A116" i="43"/>
  <c r="K116" i="43"/>
  <c r="K591" i="43"/>
  <c r="A169" i="43"/>
  <c r="K169" i="43"/>
  <c r="A118" i="43"/>
  <c r="K118" i="43"/>
  <c r="A115" i="43"/>
  <c r="K115" i="43"/>
  <c r="A117" i="43"/>
  <c r="K117" i="43"/>
  <c r="N637" i="42"/>
  <c r="A143" i="66" l="1"/>
  <c r="K137" i="66"/>
  <c r="K143" i="64"/>
  <c r="J630" i="69"/>
  <c r="A630" i="69" s="1"/>
  <c r="A137" i="68"/>
  <c r="L127" i="69"/>
  <c r="A137" i="69"/>
  <c r="K137" i="69"/>
  <c r="I638" i="69"/>
  <c r="L594" i="69"/>
  <c r="L127" i="64"/>
  <c r="A143" i="69"/>
  <c r="K143" i="69"/>
  <c r="J141" i="68"/>
  <c r="A141" i="68" s="1"/>
  <c r="J141" i="69"/>
  <c r="J638" i="68"/>
  <c r="K638" i="68" s="1"/>
  <c r="J630" i="68"/>
  <c r="A630" i="68" s="1"/>
  <c r="L127" i="67"/>
  <c r="K143" i="62"/>
  <c r="A137" i="67"/>
  <c r="K137" i="67"/>
  <c r="J141" i="66"/>
  <c r="A141" i="66" s="1"/>
  <c r="J141" i="67"/>
  <c r="I630" i="65"/>
  <c r="J630" i="65" s="1"/>
  <c r="A630" i="65" s="1"/>
  <c r="I638" i="67"/>
  <c r="L594" i="67"/>
  <c r="I630" i="67"/>
  <c r="A143" i="67"/>
  <c r="K143" i="67"/>
  <c r="I630" i="62"/>
  <c r="J630" i="62" s="1"/>
  <c r="A630" i="62" s="1"/>
  <c r="J638" i="66"/>
  <c r="K638" i="66" s="1"/>
  <c r="L127" i="62"/>
  <c r="K630" i="66"/>
  <c r="L127" i="65"/>
  <c r="A137" i="62"/>
  <c r="A137" i="64"/>
  <c r="A137" i="65"/>
  <c r="K137" i="65"/>
  <c r="A143" i="65"/>
  <c r="K143" i="65"/>
  <c r="J141" i="64"/>
  <c r="A141" i="64" s="1"/>
  <c r="J141" i="65"/>
  <c r="L127" i="63"/>
  <c r="J638" i="64"/>
  <c r="K638" i="64" s="1"/>
  <c r="J630" i="64"/>
  <c r="A630" i="64" s="1"/>
  <c r="K137" i="58"/>
  <c r="K137" i="63"/>
  <c r="A137" i="63"/>
  <c r="I638" i="63"/>
  <c r="L594" i="63"/>
  <c r="J141" i="62"/>
  <c r="K141" i="62" s="1"/>
  <c r="J141" i="63"/>
  <c r="I630" i="63"/>
  <c r="A143" i="63"/>
  <c r="K143" i="63"/>
  <c r="K143" i="58"/>
  <c r="K137" i="60"/>
  <c r="L127" i="46"/>
  <c r="L127" i="58"/>
  <c r="I630" i="57"/>
  <c r="J630" i="57" s="1"/>
  <c r="A630" i="57" s="1"/>
  <c r="K630" i="60"/>
  <c r="A143" i="60"/>
  <c r="I630" i="61"/>
  <c r="J630" i="61" s="1"/>
  <c r="L127" i="61"/>
  <c r="L127" i="60"/>
  <c r="A137" i="61"/>
  <c r="K137" i="61"/>
  <c r="J141" i="60"/>
  <c r="A141" i="60" s="1"/>
  <c r="J141" i="61"/>
  <c r="A143" i="61"/>
  <c r="K143" i="61"/>
  <c r="L594" i="61"/>
  <c r="I638" i="61"/>
  <c r="I630" i="58"/>
  <c r="J630" i="58" s="1"/>
  <c r="A630" i="58" s="1"/>
  <c r="I630" i="59"/>
  <c r="J630" i="59" s="1"/>
  <c r="A630" i="59" s="1"/>
  <c r="L127" i="59"/>
  <c r="J141" i="58"/>
  <c r="K141" i="58" s="1"/>
  <c r="J141" i="59"/>
  <c r="K143" i="56"/>
  <c r="I638" i="59"/>
  <c r="L594" i="59"/>
  <c r="A137" i="59"/>
  <c r="K137" i="59"/>
  <c r="I630" i="56"/>
  <c r="J630" i="56" s="1"/>
  <c r="A630" i="56" s="1"/>
  <c r="A143" i="59"/>
  <c r="K143" i="59"/>
  <c r="A137" i="54"/>
  <c r="L127" i="54"/>
  <c r="J638" i="58"/>
  <c r="K638" i="58" s="1"/>
  <c r="L127" i="57"/>
  <c r="I630" i="54"/>
  <c r="J630" i="54" s="1"/>
  <c r="A630" i="54" s="1"/>
  <c r="J141" i="56"/>
  <c r="K141" i="56" s="1"/>
  <c r="J141" i="57"/>
  <c r="I638" i="57"/>
  <c r="L594" i="57"/>
  <c r="K143" i="54"/>
  <c r="I630" i="55"/>
  <c r="J630" i="55" s="1"/>
  <c r="A630" i="55" s="1"/>
  <c r="A137" i="57"/>
  <c r="K137" i="57"/>
  <c r="A143" i="57"/>
  <c r="K143" i="57"/>
  <c r="K143" i="48"/>
  <c r="I638" i="55"/>
  <c r="J638" i="55" s="1"/>
  <c r="K638" i="55" s="1"/>
  <c r="J638" i="56"/>
  <c r="K638" i="56" s="1"/>
  <c r="L127" i="55"/>
  <c r="J141" i="54"/>
  <c r="A141" i="54" s="1"/>
  <c r="J141" i="55"/>
  <c r="A137" i="55"/>
  <c r="K137" i="55"/>
  <c r="A143" i="55"/>
  <c r="K143" i="55"/>
  <c r="A137" i="48"/>
  <c r="J638" i="54"/>
  <c r="K638" i="54" s="1"/>
  <c r="I630" i="44"/>
  <c r="I630" i="46"/>
  <c r="J630" i="46" s="1"/>
  <c r="A630" i="46" s="1"/>
  <c r="A137" i="46"/>
  <c r="L127" i="48"/>
  <c r="L594" i="49"/>
  <c r="I630" i="48"/>
  <c r="J630" i="48" s="1"/>
  <c r="A630" i="48" s="1"/>
  <c r="L594" i="47"/>
  <c r="L127" i="49"/>
  <c r="J141" i="48"/>
  <c r="K141" i="48" s="1"/>
  <c r="J141" i="49"/>
  <c r="I630" i="49"/>
  <c r="K143" i="49"/>
  <c r="A143" i="49"/>
  <c r="A137" i="49"/>
  <c r="K137" i="49"/>
  <c r="J638" i="48"/>
  <c r="K638" i="48" s="1"/>
  <c r="A143" i="46"/>
  <c r="A137" i="44"/>
  <c r="L127" i="47"/>
  <c r="I630" i="42"/>
  <c r="J630" i="42" s="1"/>
  <c r="A630" i="42" s="1"/>
  <c r="I630" i="47"/>
  <c r="J630" i="47" s="1"/>
  <c r="A630" i="47" s="1"/>
  <c r="A143" i="47"/>
  <c r="K143" i="47"/>
  <c r="J638" i="47"/>
  <c r="K638" i="47" s="1"/>
  <c r="A137" i="47"/>
  <c r="K137" i="47"/>
  <c r="J141" i="46"/>
  <c r="A141" i="46" s="1"/>
  <c r="J141" i="47"/>
  <c r="J638" i="46"/>
  <c r="K638" i="46" s="1"/>
  <c r="A143" i="44"/>
  <c r="L127" i="45"/>
  <c r="A137" i="45"/>
  <c r="K137" i="45"/>
  <c r="I630" i="45"/>
  <c r="A137" i="42"/>
  <c r="L127" i="42"/>
  <c r="A143" i="45"/>
  <c r="K143" i="45"/>
  <c r="L594" i="45"/>
  <c r="I638" i="45"/>
  <c r="J141" i="44"/>
  <c r="K141" i="44" s="1"/>
  <c r="J141" i="45"/>
  <c r="K143" i="42"/>
  <c r="L127" i="43"/>
  <c r="J630" i="44"/>
  <c r="A630" i="44" s="1"/>
  <c r="J638" i="44"/>
  <c r="K638" i="44" s="1"/>
  <c r="I630" i="43"/>
  <c r="A143" i="43"/>
  <c r="K143" i="43"/>
  <c r="A137" i="43"/>
  <c r="K137" i="43"/>
  <c r="I638" i="43"/>
  <c r="L594" i="43"/>
  <c r="J141" i="42"/>
  <c r="K141" i="42" s="1"/>
  <c r="J141" i="43"/>
  <c r="K141" i="68" l="1"/>
  <c r="K630" i="69"/>
  <c r="J139" i="68"/>
  <c r="K139" i="68" s="1"/>
  <c r="J139" i="69"/>
  <c r="J638" i="69"/>
  <c r="K638" i="69" s="1"/>
  <c r="A136" i="69"/>
  <c r="K141" i="69"/>
  <c r="A141" i="69"/>
  <c r="A141" i="62"/>
  <c r="K630" i="68"/>
  <c r="A139" i="68"/>
  <c r="K141" i="64"/>
  <c r="K630" i="62"/>
  <c r="K141" i="66"/>
  <c r="J638" i="67"/>
  <c r="K638" i="67" s="1"/>
  <c r="J139" i="66"/>
  <c r="A139" i="66" s="1"/>
  <c r="J139" i="67"/>
  <c r="J630" i="67"/>
  <c r="A630" i="67" s="1"/>
  <c r="K141" i="67"/>
  <c r="A141" i="67"/>
  <c r="J139" i="64"/>
  <c r="K139" i="64" s="1"/>
  <c r="J139" i="65"/>
  <c r="K630" i="65"/>
  <c r="A141" i="65"/>
  <c r="K141" i="65"/>
  <c r="K630" i="64"/>
  <c r="J139" i="62"/>
  <c r="J136" i="62" s="1"/>
  <c r="J139" i="63"/>
  <c r="A141" i="63"/>
  <c r="K141" i="63"/>
  <c r="J630" i="63"/>
  <c r="A630" i="63" s="1"/>
  <c r="J638" i="63"/>
  <c r="K638" i="63" s="1"/>
  <c r="K141" i="60"/>
  <c r="K630" i="54"/>
  <c r="A630" i="61"/>
  <c r="K630" i="61"/>
  <c r="K630" i="58"/>
  <c r="A141" i="58"/>
  <c r="J139" i="60"/>
  <c r="A136" i="60" s="1"/>
  <c r="J139" i="61"/>
  <c r="J638" i="61"/>
  <c r="K638" i="61" s="1"/>
  <c r="A141" i="61"/>
  <c r="K141" i="61"/>
  <c r="K630" i="59"/>
  <c r="J139" i="58"/>
  <c r="A139" i="58" s="1"/>
  <c r="J139" i="59"/>
  <c r="J638" i="59"/>
  <c r="K638" i="59" s="1"/>
  <c r="A141" i="59"/>
  <c r="K141" i="59"/>
  <c r="K141" i="54"/>
  <c r="A141" i="56"/>
  <c r="K630" i="57"/>
  <c r="K141" i="57"/>
  <c r="A141" i="57"/>
  <c r="J139" i="56"/>
  <c r="J136" i="56" s="1"/>
  <c r="J139" i="57"/>
  <c r="J638" i="57"/>
  <c r="K638" i="57" s="1"/>
  <c r="K630" i="55"/>
  <c r="K630" i="56"/>
  <c r="A141" i="55"/>
  <c r="K141" i="55"/>
  <c r="J139" i="54"/>
  <c r="A139" i="54" s="1"/>
  <c r="J139" i="55"/>
  <c r="K630" i="46"/>
  <c r="A141" i="48"/>
  <c r="K630" i="48"/>
  <c r="A141" i="44"/>
  <c r="J630" i="49"/>
  <c r="A630" i="49" s="1"/>
  <c r="J139" i="48"/>
  <c r="K139" i="48" s="1"/>
  <c r="J139" i="49"/>
  <c r="A141" i="49"/>
  <c r="K141" i="49"/>
  <c r="K141" i="46"/>
  <c r="J139" i="46"/>
  <c r="J136" i="46" s="1"/>
  <c r="J139" i="47"/>
  <c r="A141" i="47"/>
  <c r="K141" i="47"/>
  <c r="K630" i="47"/>
  <c r="J139" i="44"/>
  <c r="A136" i="44" s="1"/>
  <c r="J139" i="45"/>
  <c r="J638" i="45"/>
  <c r="K638" i="45" s="1"/>
  <c r="K141" i="45"/>
  <c r="A141" i="45"/>
  <c r="J630" i="45"/>
  <c r="A630" i="45" s="1"/>
  <c r="K630" i="44"/>
  <c r="A141" i="42"/>
  <c r="J630" i="43"/>
  <c r="A630" i="43" s="1"/>
  <c r="J638" i="43"/>
  <c r="K638" i="43" s="1"/>
  <c r="J139" i="42"/>
  <c r="A139" i="42" s="1"/>
  <c r="J139" i="43"/>
  <c r="A141" i="43"/>
  <c r="K141" i="43"/>
  <c r="K630" i="42"/>
  <c r="I601" i="68" l="1"/>
  <c r="J601" i="68" s="1"/>
  <c r="A601" i="68" s="1"/>
  <c r="I601" i="69"/>
  <c r="J136" i="68"/>
  <c r="J130" i="68" s="1"/>
  <c r="A130" i="68" s="1"/>
  <c r="J160" i="68"/>
  <c r="K160" i="68" s="1"/>
  <c r="J160" i="69"/>
  <c r="A136" i="68"/>
  <c r="A136" i="66"/>
  <c r="A139" i="69"/>
  <c r="K139" i="69"/>
  <c r="J136" i="69"/>
  <c r="K139" i="66"/>
  <c r="J136" i="66"/>
  <c r="B130" i="66" s="1"/>
  <c r="A161" i="68"/>
  <c r="J165" i="68"/>
  <c r="K630" i="67"/>
  <c r="I601" i="66"/>
  <c r="J601" i="66" s="1"/>
  <c r="A601" i="66" s="1"/>
  <c r="I601" i="67"/>
  <c r="A139" i="67"/>
  <c r="K139" i="67"/>
  <c r="J136" i="67"/>
  <c r="A136" i="67"/>
  <c r="J160" i="66"/>
  <c r="A161" i="66" s="1"/>
  <c r="J160" i="67"/>
  <c r="A139" i="64"/>
  <c r="I601" i="64"/>
  <c r="I601" i="65"/>
  <c r="J136" i="64"/>
  <c r="J130" i="64" s="1"/>
  <c r="A130" i="64" s="1"/>
  <c r="J160" i="64"/>
  <c r="A160" i="64" s="1"/>
  <c r="J160" i="65"/>
  <c r="A136" i="64"/>
  <c r="A139" i="65"/>
  <c r="K139" i="65"/>
  <c r="A136" i="65"/>
  <c r="J136" i="65"/>
  <c r="K139" i="62"/>
  <c r="J173" i="64"/>
  <c r="J601" i="64"/>
  <c r="A601" i="64" s="1"/>
  <c r="A139" i="62"/>
  <c r="A136" i="62"/>
  <c r="A139" i="63"/>
  <c r="K139" i="63"/>
  <c r="A136" i="63"/>
  <c r="J136" i="63"/>
  <c r="I601" i="62"/>
  <c r="J601" i="62" s="1"/>
  <c r="A601" i="62" s="1"/>
  <c r="I601" i="63"/>
  <c r="J160" i="62"/>
  <c r="A159" i="62" s="1"/>
  <c r="J160" i="63"/>
  <c r="A136" i="58"/>
  <c r="K630" i="63"/>
  <c r="J136" i="60"/>
  <c r="J130" i="60" s="1"/>
  <c r="A130" i="60" s="1"/>
  <c r="J130" i="62"/>
  <c r="A130" i="62" s="1"/>
  <c r="B130" i="62"/>
  <c r="J136" i="58"/>
  <c r="J130" i="58" s="1"/>
  <c r="A130" i="58" s="1"/>
  <c r="K139" i="58"/>
  <c r="K139" i="60"/>
  <c r="A139" i="60"/>
  <c r="J160" i="60"/>
  <c r="A160" i="60" s="1"/>
  <c r="J160" i="61"/>
  <c r="A139" i="61"/>
  <c r="K139" i="61"/>
  <c r="J136" i="61"/>
  <c r="I601" i="60"/>
  <c r="J601" i="60" s="1"/>
  <c r="A601" i="60" s="1"/>
  <c r="I601" i="61"/>
  <c r="A136" i="61"/>
  <c r="I601" i="58"/>
  <c r="J601" i="58" s="1"/>
  <c r="A601" i="58" s="1"/>
  <c r="I601" i="59"/>
  <c r="A139" i="59"/>
  <c r="K139" i="59"/>
  <c r="A136" i="59"/>
  <c r="J136" i="59"/>
  <c r="J160" i="58"/>
  <c r="A159" i="58" s="1"/>
  <c r="J160" i="59"/>
  <c r="B130" i="58"/>
  <c r="K139" i="56"/>
  <c r="A139" i="57"/>
  <c r="K139" i="57"/>
  <c r="J136" i="57"/>
  <c r="A136" i="57"/>
  <c r="I601" i="56"/>
  <c r="J601" i="56" s="1"/>
  <c r="A601" i="56" s="1"/>
  <c r="I601" i="57"/>
  <c r="J160" i="56"/>
  <c r="A160" i="56" s="1"/>
  <c r="J160" i="57"/>
  <c r="A136" i="56"/>
  <c r="A139" i="56"/>
  <c r="J136" i="54"/>
  <c r="B130" i="54" s="1"/>
  <c r="A136" i="54"/>
  <c r="J130" i="56"/>
  <c r="A130" i="56" s="1"/>
  <c r="B130" i="56"/>
  <c r="K139" i="54"/>
  <c r="J160" i="54"/>
  <c r="A160" i="54" s="1"/>
  <c r="J160" i="55"/>
  <c r="A139" i="55"/>
  <c r="K139" i="55"/>
  <c r="A136" i="55"/>
  <c r="J136" i="55"/>
  <c r="I601" i="54"/>
  <c r="J601" i="54" s="1"/>
  <c r="A601" i="54" s="1"/>
  <c r="I601" i="55"/>
  <c r="J165" i="54"/>
  <c r="J136" i="44"/>
  <c r="B130" i="44" s="1"/>
  <c r="A139" i="48"/>
  <c r="K139" i="46"/>
  <c r="A136" i="46"/>
  <c r="A136" i="48"/>
  <c r="K139" i="44"/>
  <c r="J136" i="48"/>
  <c r="J130" i="48" s="1"/>
  <c r="A130" i="48" s="1"/>
  <c r="K630" i="49"/>
  <c r="I601" i="48"/>
  <c r="J601" i="48" s="1"/>
  <c r="A601" i="48" s="1"/>
  <c r="I601" i="49"/>
  <c r="K139" i="49"/>
  <c r="A139" i="49"/>
  <c r="A136" i="49"/>
  <c r="J136" i="49"/>
  <c r="J160" i="48"/>
  <c r="A161" i="48" s="1"/>
  <c r="J160" i="49"/>
  <c r="A139" i="46"/>
  <c r="A139" i="47"/>
  <c r="K139" i="47"/>
  <c r="J136" i="47"/>
  <c r="A136" i="47"/>
  <c r="I601" i="46"/>
  <c r="J601" i="46" s="1"/>
  <c r="A601" i="46" s="1"/>
  <c r="I601" i="47"/>
  <c r="J160" i="46"/>
  <c r="J173" i="46" s="1"/>
  <c r="J160" i="47"/>
  <c r="A139" i="44"/>
  <c r="J130" i="46"/>
  <c r="A130" i="46" s="1"/>
  <c r="B130" i="46"/>
  <c r="I601" i="44"/>
  <c r="J601" i="44" s="1"/>
  <c r="A601" i="44" s="1"/>
  <c r="I601" i="45"/>
  <c r="K630" i="45"/>
  <c r="A139" i="45"/>
  <c r="K139" i="45"/>
  <c r="J136" i="45"/>
  <c r="A136" i="45"/>
  <c r="J160" i="44"/>
  <c r="J173" i="44" s="1"/>
  <c r="J160" i="45"/>
  <c r="K139" i="42"/>
  <c r="J136" i="42"/>
  <c r="B130" i="42" s="1"/>
  <c r="A136" i="42"/>
  <c r="K630" i="43"/>
  <c r="J160" i="42"/>
  <c r="K160" i="42" s="1"/>
  <c r="J160" i="43"/>
  <c r="A139" i="43"/>
  <c r="K139" i="43"/>
  <c r="J136" i="43"/>
  <c r="A136" i="43"/>
  <c r="I601" i="42"/>
  <c r="J601" i="42" s="1"/>
  <c r="A601" i="42" s="1"/>
  <c r="I601" i="43"/>
  <c r="A160" i="42" l="1"/>
  <c r="B130" i="68"/>
  <c r="J130" i="66"/>
  <c r="A130" i="66" s="1"/>
  <c r="A159" i="68"/>
  <c r="J173" i="68"/>
  <c r="A160" i="68"/>
  <c r="B130" i="69"/>
  <c r="J130" i="69"/>
  <c r="A130" i="69" s="1"/>
  <c r="J601" i="69"/>
  <c r="A601" i="69" s="1"/>
  <c r="J154" i="68"/>
  <c r="K154" i="68" s="1"/>
  <c r="J154" i="69"/>
  <c r="J173" i="69"/>
  <c r="A160" i="69"/>
  <c r="A161" i="69"/>
  <c r="A159" i="69"/>
  <c r="K160" i="69"/>
  <c r="J165" i="69"/>
  <c r="K160" i="66"/>
  <c r="A152" i="68"/>
  <c r="J146" i="68"/>
  <c r="K601" i="68"/>
  <c r="A165" i="68"/>
  <c r="K165" i="68"/>
  <c r="J165" i="66"/>
  <c r="K165" i="66" s="1"/>
  <c r="A159" i="66"/>
  <c r="A160" i="66"/>
  <c r="J173" i="66"/>
  <c r="J173" i="67"/>
  <c r="A161" i="67"/>
  <c r="A159" i="67"/>
  <c r="A160" i="67"/>
  <c r="K160" i="67"/>
  <c r="J165" i="67"/>
  <c r="B130" i="67"/>
  <c r="J130" i="67"/>
  <c r="A130" i="67" s="1"/>
  <c r="A161" i="62"/>
  <c r="J154" i="66"/>
  <c r="A152" i="66" s="1"/>
  <c r="J154" i="67"/>
  <c r="J601" i="67"/>
  <c r="A601" i="67" s="1"/>
  <c r="B130" i="64"/>
  <c r="K601" i="64"/>
  <c r="K601" i="66"/>
  <c r="K160" i="64"/>
  <c r="A161" i="64"/>
  <c r="A159" i="64"/>
  <c r="J165" i="64"/>
  <c r="A165" i="64" s="1"/>
  <c r="J154" i="64"/>
  <c r="K154" i="64" s="1"/>
  <c r="J154" i="65"/>
  <c r="J130" i="65"/>
  <c r="A130" i="65" s="1"/>
  <c r="B130" i="65"/>
  <c r="J601" i="65"/>
  <c r="A601" i="65" s="1"/>
  <c r="A160" i="65"/>
  <c r="A159" i="65"/>
  <c r="J165" i="65"/>
  <c r="J173" i="65"/>
  <c r="A161" i="65"/>
  <c r="K160" i="65"/>
  <c r="J165" i="62"/>
  <c r="A165" i="62" s="1"/>
  <c r="J158" i="64"/>
  <c r="A158" i="64" s="1"/>
  <c r="J173" i="62"/>
  <c r="A160" i="62"/>
  <c r="K160" i="62"/>
  <c r="K601" i="62"/>
  <c r="A159" i="63"/>
  <c r="A161" i="63"/>
  <c r="J165" i="63"/>
  <c r="A160" i="63"/>
  <c r="K160" i="63"/>
  <c r="J173" i="63"/>
  <c r="J130" i="63"/>
  <c r="A130" i="63" s="1"/>
  <c r="B130" i="63"/>
  <c r="J154" i="62"/>
  <c r="J158" i="62" s="1"/>
  <c r="A158" i="62" s="1"/>
  <c r="J154" i="63"/>
  <c r="J601" i="63"/>
  <c r="A601" i="63" s="1"/>
  <c r="B130" i="60"/>
  <c r="J173" i="60"/>
  <c r="A159" i="60"/>
  <c r="A161" i="60"/>
  <c r="K160" i="60"/>
  <c r="J165" i="60"/>
  <c r="A165" i="60" s="1"/>
  <c r="J154" i="60"/>
  <c r="A154" i="60" s="1"/>
  <c r="J154" i="61"/>
  <c r="J601" i="61"/>
  <c r="A601" i="61" s="1"/>
  <c r="J173" i="61"/>
  <c r="A161" i="61"/>
  <c r="A160" i="61"/>
  <c r="K160" i="61"/>
  <c r="A159" i="61"/>
  <c r="J165" i="61"/>
  <c r="J130" i="61"/>
  <c r="A130" i="61" s="1"/>
  <c r="B130" i="61"/>
  <c r="K601" i="60"/>
  <c r="K160" i="56"/>
  <c r="J165" i="56"/>
  <c r="A165" i="56" s="1"/>
  <c r="A159" i="56"/>
  <c r="A161" i="56"/>
  <c r="J173" i="56"/>
  <c r="J173" i="58"/>
  <c r="A161" i="58"/>
  <c r="A160" i="58"/>
  <c r="J601" i="59"/>
  <c r="A601" i="59" s="1"/>
  <c r="J130" i="44"/>
  <c r="A130" i="44" s="1"/>
  <c r="J165" i="58"/>
  <c r="A165" i="58" s="1"/>
  <c r="A159" i="59"/>
  <c r="A161" i="59"/>
  <c r="A160" i="59"/>
  <c r="K160" i="59"/>
  <c r="J165" i="59"/>
  <c r="J173" i="59"/>
  <c r="B130" i="59"/>
  <c r="J130" i="59"/>
  <c r="A130" i="59" s="1"/>
  <c r="J154" i="58"/>
  <c r="A152" i="58" s="1"/>
  <c r="J154" i="59"/>
  <c r="K160" i="58"/>
  <c r="K601" i="58"/>
  <c r="K160" i="54"/>
  <c r="J173" i="54"/>
  <c r="A159" i="54"/>
  <c r="A161" i="54"/>
  <c r="J154" i="56"/>
  <c r="A152" i="56" s="1"/>
  <c r="J154" i="57"/>
  <c r="J130" i="57"/>
  <c r="A130" i="57" s="1"/>
  <c r="B130" i="57"/>
  <c r="J601" i="57"/>
  <c r="A601" i="57" s="1"/>
  <c r="J173" i="57"/>
  <c r="A159" i="57"/>
  <c r="A161" i="57"/>
  <c r="K160" i="57"/>
  <c r="A160" i="57"/>
  <c r="J165" i="57"/>
  <c r="K601" i="56"/>
  <c r="J130" i="54"/>
  <c r="A130" i="54" s="1"/>
  <c r="K601" i="54"/>
  <c r="J154" i="54"/>
  <c r="J158" i="54" s="1"/>
  <c r="A158" i="54" s="1"/>
  <c r="J154" i="55"/>
  <c r="J601" i="55"/>
  <c r="A601" i="55" s="1"/>
  <c r="J130" i="55"/>
  <c r="A130" i="55" s="1"/>
  <c r="B130" i="55"/>
  <c r="A159" i="55"/>
  <c r="A161" i="55"/>
  <c r="A160" i="55"/>
  <c r="K160" i="55"/>
  <c r="J165" i="55"/>
  <c r="J173" i="55"/>
  <c r="A165" i="54"/>
  <c r="K165" i="54"/>
  <c r="B130" i="48"/>
  <c r="A159" i="48"/>
  <c r="J165" i="46"/>
  <c r="A165" i="46" s="1"/>
  <c r="A161" i="46"/>
  <c r="K160" i="48"/>
  <c r="A160" i="48"/>
  <c r="A160" i="49"/>
  <c r="J165" i="49"/>
  <c r="A159" i="49"/>
  <c r="A161" i="49"/>
  <c r="J173" i="49"/>
  <c r="K160" i="49"/>
  <c r="J165" i="48"/>
  <c r="A165" i="48" s="1"/>
  <c r="J130" i="49"/>
  <c r="A130" i="49" s="1"/>
  <c r="B130" i="49"/>
  <c r="J601" i="49"/>
  <c r="A601" i="49" s="1"/>
  <c r="J154" i="48"/>
  <c r="A152" i="48" s="1"/>
  <c r="J154" i="49"/>
  <c r="J173" i="48"/>
  <c r="K601" i="48"/>
  <c r="A160" i="46"/>
  <c r="A159" i="46"/>
  <c r="J173" i="47"/>
  <c r="A160" i="47"/>
  <c r="A161" i="47"/>
  <c r="A159" i="47"/>
  <c r="K160" i="47"/>
  <c r="J165" i="47"/>
  <c r="J154" i="46"/>
  <c r="A154" i="46" s="1"/>
  <c r="J154" i="47"/>
  <c r="J130" i="47"/>
  <c r="A130" i="47" s="1"/>
  <c r="B130" i="47"/>
  <c r="K160" i="46"/>
  <c r="J601" i="47"/>
  <c r="A601" i="47" s="1"/>
  <c r="A159" i="42"/>
  <c r="K601" i="46"/>
  <c r="A159" i="44"/>
  <c r="J154" i="44"/>
  <c r="A154" i="44" s="1"/>
  <c r="J154" i="45"/>
  <c r="J165" i="42"/>
  <c r="K165" i="42" s="1"/>
  <c r="J165" i="44"/>
  <c r="K165" i="44" s="1"/>
  <c r="A160" i="44"/>
  <c r="J130" i="45"/>
  <c r="A130" i="45" s="1"/>
  <c r="B130" i="45"/>
  <c r="J601" i="45"/>
  <c r="A601" i="45" s="1"/>
  <c r="K160" i="44"/>
  <c r="A161" i="42"/>
  <c r="A161" i="44"/>
  <c r="A159" i="45"/>
  <c r="J173" i="45"/>
  <c r="A160" i="45"/>
  <c r="J165" i="45"/>
  <c r="A161" i="45"/>
  <c r="K160" i="45"/>
  <c r="J130" i="42"/>
  <c r="A130" i="42" s="1"/>
  <c r="J173" i="42"/>
  <c r="K601" i="44"/>
  <c r="K154" i="44"/>
  <c r="J601" i="43"/>
  <c r="A601" i="43" s="1"/>
  <c r="J154" i="42"/>
  <c r="A154" i="42" s="1"/>
  <c r="J154" i="43"/>
  <c r="A159" i="43"/>
  <c r="A160" i="43"/>
  <c r="A161" i="43"/>
  <c r="K160" i="43"/>
  <c r="J173" i="43"/>
  <c r="J165" i="43"/>
  <c r="J130" i="43"/>
  <c r="A130" i="43" s="1"/>
  <c r="B130" i="43"/>
  <c r="K601" i="42"/>
  <c r="K601" i="69" l="1"/>
  <c r="A152" i="62"/>
  <c r="J158" i="68"/>
  <c r="A158" i="68" s="1"/>
  <c r="A165" i="66"/>
  <c r="A146" i="68"/>
  <c r="A154" i="68"/>
  <c r="A165" i="69"/>
  <c r="K165" i="69"/>
  <c r="J158" i="69"/>
  <c r="A158" i="69" s="1"/>
  <c r="K154" i="69"/>
  <c r="A154" i="69"/>
  <c r="A152" i="69"/>
  <c r="J146" i="69"/>
  <c r="A146" i="69"/>
  <c r="J158" i="66"/>
  <c r="A158" i="66" s="1"/>
  <c r="K165" i="64"/>
  <c r="A146" i="66"/>
  <c r="L160" i="68"/>
  <c r="I631" i="68"/>
  <c r="K165" i="48"/>
  <c r="A154" i="66"/>
  <c r="J146" i="66"/>
  <c r="K154" i="66"/>
  <c r="L160" i="66" s="1"/>
  <c r="A152" i="64"/>
  <c r="J146" i="64"/>
  <c r="K601" i="67"/>
  <c r="J146" i="62"/>
  <c r="A154" i="64"/>
  <c r="K165" i="60"/>
  <c r="A154" i="62"/>
  <c r="A146" i="64"/>
  <c r="K154" i="67"/>
  <c r="A154" i="67"/>
  <c r="J158" i="67"/>
  <c r="A158" i="67" s="1"/>
  <c r="A152" i="67"/>
  <c r="A146" i="67"/>
  <c r="J146" i="67"/>
  <c r="A165" i="67"/>
  <c r="K165" i="67"/>
  <c r="I631" i="66"/>
  <c r="K165" i="62"/>
  <c r="K601" i="65"/>
  <c r="A154" i="65"/>
  <c r="A152" i="65"/>
  <c r="K154" i="65"/>
  <c r="J158" i="65"/>
  <c r="A158" i="65" s="1"/>
  <c r="A146" i="65"/>
  <c r="J146" i="65"/>
  <c r="A165" i="65"/>
  <c r="K165" i="65"/>
  <c r="K154" i="62"/>
  <c r="I631" i="62" s="1"/>
  <c r="A146" i="62"/>
  <c r="L160" i="64"/>
  <c r="I631" i="64"/>
  <c r="A165" i="63"/>
  <c r="K165" i="63"/>
  <c r="K154" i="63"/>
  <c r="J158" i="63"/>
  <c r="A158" i="63" s="1"/>
  <c r="A152" i="63"/>
  <c r="A154" i="63"/>
  <c r="J146" i="63"/>
  <c r="A146" i="63"/>
  <c r="K601" i="63"/>
  <c r="K154" i="56"/>
  <c r="I631" i="56" s="1"/>
  <c r="A146" i="60"/>
  <c r="J158" i="60"/>
  <c r="A158" i="60" s="1"/>
  <c r="A152" i="60"/>
  <c r="K154" i="60"/>
  <c r="I631" i="60" s="1"/>
  <c r="J146" i="60"/>
  <c r="J146" i="56"/>
  <c r="K601" i="61"/>
  <c r="K165" i="56"/>
  <c r="A154" i="56"/>
  <c r="K165" i="61"/>
  <c r="A165" i="61"/>
  <c r="J158" i="61"/>
  <c r="A158" i="61" s="1"/>
  <c r="K154" i="61"/>
  <c r="A152" i="61"/>
  <c r="A154" i="61"/>
  <c r="A146" i="61"/>
  <c r="J146" i="61"/>
  <c r="K165" i="58"/>
  <c r="K601" i="59"/>
  <c r="A154" i="58"/>
  <c r="A154" i="54"/>
  <c r="A146" i="56"/>
  <c r="J158" i="56"/>
  <c r="A158" i="56" s="1"/>
  <c r="K154" i="58"/>
  <c r="L160" i="58" s="1"/>
  <c r="J158" i="59"/>
  <c r="A158" i="59" s="1"/>
  <c r="K154" i="59"/>
  <c r="A154" i="59"/>
  <c r="A152" i="59"/>
  <c r="J146" i="59"/>
  <c r="A146" i="59"/>
  <c r="A146" i="58"/>
  <c r="J158" i="58"/>
  <c r="A158" i="58" s="1"/>
  <c r="J146" i="58"/>
  <c r="A165" i="59"/>
  <c r="K165" i="59"/>
  <c r="I631" i="58"/>
  <c r="J146" i="54"/>
  <c r="A152" i="54"/>
  <c r="K601" i="57"/>
  <c r="A165" i="57"/>
  <c r="K165" i="57"/>
  <c r="K154" i="57"/>
  <c r="A154" i="57"/>
  <c r="A152" i="57"/>
  <c r="J158" i="57"/>
  <c r="A158" i="57" s="1"/>
  <c r="J146" i="57"/>
  <c r="A146" i="57"/>
  <c r="K154" i="54"/>
  <c r="L160" i="54" s="1"/>
  <c r="A146" i="54"/>
  <c r="L160" i="56"/>
  <c r="K601" i="55"/>
  <c r="A152" i="55"/>
  <c r="K154" i="55"/>
  <c r="J158" i="55"/>
  <c r="A158" i="55" s="1"/>
  <c r="A154" i="55"/>
  <c r="J146" i="55"/>
  <c r="A146" i="55"/>
  <c r="A165" i="55"/>
  <c r="K165" i="55"/>
  <c r="A146" i="42"/>
  <c r="K165" i="46"/>
  <c r="A165" i="42"/>
  <c r="A146" i="48"/>
  <c r="A154" i="48"/>
  <c r="J146" i="48"/>
  <c r="K165" i="49"/>
  <c r="A165" i="49"/>
  <c r="J158" i="48"/>
  <c r="A158" i="48" s="1"/>
  <c r="K601" i="49"/>
  <c r="K154" i="48"/>
  <c r="L160" i="48" s="1"/>
  <c r="K154" i="49"/>
  <c r="A152" i="49"/>
  <c r="A154" i="49"/>
  <c r="J158" i="49"/>
  <c r="A158" i="49" s="1"/>
  <c r="J146" i="49"/>
  <c r="A146" i="49"/>
  <c r="A146" i="44"/>
  <c r="J158" i="46"/>
  <c r="A158" i="46" s="1"/>
  <c r="J146" i="44"/>
  <c r="A152" i="44"/>
  <c r="A152" i="46"/>
  <c r="J158" i="44"/>
  <c r="A158" i="44" s="1"/>
  <c r="A146" i="46"/>
  <c r="K154" i="46"/>
  <c r="L160" i="46" s="1"/>
  <c r="J146" i="46"/>
  <c r="K154" i="47"/>
  <c r="A154" i="47"/>
  <c r="J158" i="47"/>
  <c r="A158" i="47" s="1"/>
  <c r="A152" i="47"/>
  <c r="A146" i="47"/>
  <c r="J146" i="47"/>
  <c r="A165" i="47"/>
  <c r="K165" i="47"/>
  <c r="K601" i="47"/>
  <c r="A165" i="44"/>
  <c r="I631" i="46"/>
  <c r="A165" i="45"/>
  <c r="K165" i="45"/>
  <c r="A152" i="45"/>
  <c r="A154" i="45"/>
  <c r="K154" i="45"/>
  <c r="J158" i="45"/>
  <c r="A158" i="45" s="1"/>
  <c r="J146" i="45"/>
  <c r="A146" i="45"/>
  <c r="K601" i="45"/>
  <c r="J146" i="42"/>
  <c r="A152" i="42"/>
  <c r="K154" i="42"/>
  <c r="L160" i="42" s="1"/>
  <c r="J158" i="42"/>
  <c r="A158" i="42" s="1"/>
  <c r="I631" i="44"/>
  <c r="L160" i="44"/>
  <c r="A152" i="43"/>
  <c r="A154" i="43"/>
  <c r="J158" i="43"/>
  <c r="A158" i="43" s="1"/>
  <c r="K154" i="43"/>
  <c r="A146" i="43"/>
  <c r="J146" i="43"/>
  <c r="K601" i="43"/>
  <c r="A165" i="43"/>
  <c r="K165" i="43"/>
  <c r="L160" i="69" l="1"/>
  <c r="I631" i="69"/>
  <c r="J631" i="68"/>
  <c r="A631" i="68" s="1"/>
  <c r="L160" i="60"/>
  <c r="L160" i="67"/>
  <c r="I631" i="67"/>
  <c r="J631" i="66"/>
  <c r="A631" i="66" s="1"/>
  <c r="L160" i="62"/>
  <c r="I631" i="65"/>
  <c r="L160" i="65"/>
  <c r="J631" i="64"/>
  <c r="A631" i="64" s="1"/>
  <c r="I631" i="63"/>
  <c r="L160" i="63"/>
  <c r="J631" i="62"/>
  <c r="A631" i="62" s="1"/>
  <c r="I631" i="61"/>
  <c r="L160" i="61"/>
  <c r="J631" i="60"/>
  <c r="A631" i="60" s="1"/>
  <c r="I631" i="54"/>
  <c r="J631" i="54" s="1"/>
  <c r="A631" i="54" s="1"/>
  <c r="L160" i="59"/>
  <c r="I631" i="59"/>
  <c r="J631" i="58"/>
  <c r="A631" i="58" s="1"/>
  <c r="L160" i="57"/>
  <c r="I631" i="57"/>
  <c r="J631" i="56"/>
  <c r="A631" i="56" s="1"/>
  <c r="L160" i="55"/>
  <c r="I631" i="55"/>
  <c r="I631" i="48"/>
  <c r="J631" i="48" s="1"/>
  <c r="A631" i="48" s="1"/>
  <c r="I631" i="49"/>
  <c r="L160" i="49"/>
  <c r="L160" i="47"/>
  <c r="I631" i="47"/>
  <c r="J631" i="46"/>
  <c r="A631" i="46" s="1"/>
  <c r="I631" i="45"/>
  <c r="L160" i="45"/>
  <c r="I631" i="42"/>
  <c r="J631" i="42" s="1"/>
  <c r="A631" i="42" s="1"/>
  <c r="J631" i="44"/>
  <c r="A631" i="44" s="1"/>
  <c r="L160" i="43"/>
  <c r="I631" i="43"/>
  <c r="K631" i="68" l="1"/>
  <c r="J631" i="69"/>
  <c r="A631" i="69" s="1"/>
  <c r="J631" i="67"/>
  <c r="A631" i="67" s="1"/>
  <c r="K631" i="64"/>
  <c r="K631" i="66"/>
  <c r="J631" i="65"/>
  <c r="A631" i="65" s="1"/>
  <c r="J631" i="63"/>
  <c r="A631" i="63" s="1"/>
  <c r="K631" i="62"/>
  <c r="K631" i="60"/>
  <c r="J631" i="61"/>
  <c r="A631" i="61" s="1"/>
  <c r="K631" i="58"/>
  <c r="J631" i="59"/>
  <c r="A631" i="59" s="1"/>
  <c r="K631" i="56"/>
  <c r="J631" i="57"/>
  <c r="A631" i="57" s="1"/>
  <c r="K631" i="54"/>
  <c r="J631" i="55"/>
  <c r="A631" i="55" s="1"/>
  <c r="K631" i="48"/>
  <c r="J631" i="49"/>
  <c r="A631" i="49" s="1"/>
  <c r="J631" i="47"/>
  <c r="A631" i="47" s="1"/>
  <c r="K631" i="46"/>
  <c r="K631" i="44"/>
  <c r="J631" i="45"/>
  <c r="A631" i="45" s="1"/>
  <c r="K631" i="42"/>
  <c r="J631" i="43"/>
  <c r="A631" i="43" s="1"/>
  <c r="K631" i="69" l="1"/>
  <c r="K631" i="67"/>
  <c r="K631" i="65"/>
  <c r="K631" i="63"/>
  <c r="K631" i="61"/>
  <c r="K631" i="59"/>
  <c r="K631" i="57"/>
  <c r="K631" i="55"/>
  <c r="K631" i="49"/>
  <c r="K631" i="47"/>
  <c r="K631" i="45"/>
  <c r="K631" i="43"/>
  <c r="J417" i="68" l="1"/>
  <c r="K417" i="68" s="1"/>
  <c r="J417" i="69"/>
  <c r="J415" i="68"/>
  <c r="K415" i="68" s="1"/>
  <c r="J415" i="69"/>
  <c r="J417" i="66"/>
  <c r="K417" i="66" s="1"/>
  <c r="J417" i="67"/>
  <c r="J415" i="66"/>
  <c r="A415" i="66" s="1"/>
  <c r="J415" i="67"/>
  <c r="J418" i="66"/>
  <c r="J415" i="64"/>
  <c r="A415" i="64" s="1"/>
  <c r="J415" i="65"/>
  <c r="J417" i="64"/>
  <c r="J418" i="64" s="1"/>
  <c r="J417" i="65"/>
  <c r="J417" i="62"/>
  <c r="J418" i="62" s="1"/>
  <c r="J417" i="63"/>
  <c r="J415" i="62"/>
  <c r="A415" i="62" s="1"/>
  <c r="J415" i="63"/>
  <c r="K417" i="62"/>
  <c r="J417" i="60"/>
  <c r="A417" i="60" s="1"/>
  <c r="J417" i="61"/>
  <c r="J415" i="60"/>
  <c r="A415" i="60" s="1"/>
  <c r="J415" i="61"/>
  <c r="J415" i="58"/>
  <c r="K415" i="58" s="1"/>
  <c r="J415" i="59"/>
  <c r="J417" i="58"/>
  <c r="A417" i="58" s="1"/>
  <c r="J417" i="59"/>
  <c r="J417" i="56"/>
  <c r="J418" i="56" s="1"/>
  <c r="J417" i="57"/>
  <c r="J415" i="56"/>
  <c r="K415" i="56" s="1"/>
  <c r="J415" i="57"/>
  <c r="K417" i="56"/>
  <c r="J417" i="54"/>
  <c r="A417" i="54" s="1"/>
  <c r="J417" i="55"/>
  <c r="J415" i="54"/>
  <c r="K415" i="54" s="1"/>
  <c r="J415" i="55"/>
  <c r="J418" i="54"/>
  <c r="J417" i="48"/>
  <c r="K417" i="48" s="1"/>
  <c r="J417" i="49"/>
  <c r="J415" i="48"/>
  <c r="J416" i="48" s="1"/>
  <c r="J415" i="49"/>
  <c r="J417" i="46"/>
  <c r="K417" i="46" s="1"/>
  <c r="J417" i="47"/>
  <c r="J415" i="46"/>
  <c r="K415" i="46" s="1"/>
  <c r="J415" i="47"/>
  <c r="J417" i="44"/>
  <c r="K417" i="44" s="1"/>
  <c r="J417" i="45"/>
  <c r="J415" i="44"/>
  <c r="A415" i="44" s="1"/>
  <c r="J415" i="45"/>
  <c r="J417" i="42"/>
  <c r="A417" i="42" s="1"/>
  <c r="J417" i="43"/>
  <c r="J415" i="42"/>
  <c r="K415" i="42" s="1"/>
  <c r="J415" i="43"/>
  <c r="J416" i="64" l="1"/>
  <c r="K416" i="64" s="1"/>
  <c r="A417" i="68"/>
  <c r="J418" i="68"/>
  <c r="K418" i="68" s="1"/>
  <c r="J416" i="68"/>
  <c r="A416" i="68" s="1"/>
  <c r="A415" i="68"/>
  <c r="J416" i="69"/>
  <c r="A415" i="69"/>
  <c r="K415" i="69"/>
  <c r="K417" i="69"/>
  <c r="A417" i="69"/>
  <c r="J418" i="69"/>
  <c r="A417" i="66"/>
  <c r="K416" i="68"/>
  <c r="A418" i="68"/>
  <c r="K415" i="66"/>
  <c r="J416" i="66"/>
  <c r="A416" i="66" s="1"/>
  <c r="A417" i="67"/>
  <c r="K417" i="67"/>
  <c r="J418" i="67"/>
  <c r="K415" i="67"/>
  <c r="A415" i="67"/>
  <c r="J416" i="67"/>
  <c r="K415" i="64"/>
  <c r="K416" i="66"/>
  <c r="A418" i="66"/>
  <c r="K418" i="66"/>
  <c r="K415" i="62"/>
  <c r="K417" i="64"/>
  <c r="J418" i="65"/>
  <c r="A417" i="65"/>
  <c r="K417" i="65"/>
  <c r="A417" i="64"/>
  <c r="J416" i="65"/>
  <c r="A415" i="65"/>
  <c r="K415" i="65"/>
  <c r="J418" i="60"/>
  <c r="A418" i="60" s="1"/>
  <c r="A417" i="62"/>
  <c r="A418" i="64"/>
  <c r="K418" i="64"/>
  <c r="J416" i="63"/>
  <c r="K415" i="63"/>
  <c r="A415" i="63"/>
  <c r="J416" i="62"/>
  <c r="A416" i="62" s="1"/>
  <c r="J418" i="63"/>
  <c r="A417" i="63"/>
  <c r="K417" i="63"/>
  <c r="K417" i="60"/>
  <c r="J416" i="60"/>
  <c r="A416" i="60" s="1"/>
  <c r="A418" i="62"/>
  <c r="K418" i="62"/>
  <c r="K415" i="60"/>
  <c r="J416" i="61"/>
  <c r="K415" i="61"/>
  <c r="A415" i="61"/>
  <c r="K417" i="61"/>
  <c r="J418" i="61"/>
  <c r="A417" i="61"/>
  <c r="A417" i="56"/>
  <c r="J418" i="58"/>
  <c r="K418" i="58" s="1"/>
  <c r="K417" i="58"/>
  <c r="A415" i="58"/>
  <c r="K417" i="59"/>
  <c r="A417" i="59"/>
  <c r="J418" i="59"/>
  <c r="J416" i="58"/>
  <c r="A416" i="58" s="1"/>
  <c r="J416" i="56"/>
  <c r="K416" i="56" s="1"/>
  <c r="A415" i="59"/>
  <c r="J416" i="59"/>
  <c r="K415" i="59"/>
  <c r="A415" i="56"/>
  <c r="J416" i="57"/>
  <c r="K415" i="57"/>
  <c r="A415" i="57"/>
  <c r="J418" i="57"/>
  <c r="K417" i="57"/>
  <c r="A417" i="57"/>
  <c r="K417" i="54"/>
  <c r="K418" i="56"/>
  <c r="A418" i="56"/>
  <c r="J416" i="54"/>
  <c r="K416" i="54" s="1"/>
  <c r="A415" i="55"/>
  <c r="K415" i="55"/>
  <c r="J416" i="55"/>
  <c r="A415" i="54"/>
  <c r="J418" i="55"/>
  <c r="K417" i="55"/>
  <c r="A417" i="55"/>
  <c r="A416" i="54"/>
  <c r="A418" i="54"/>
  <c r="K418" i="54"/>
  <c r="J418" i="46"/>
  <c r="A418" i="46" s="1"/>
  <c r="J418" i="48"/>
  <c r="A418" i="48" s="1"/>
  <c r="A415" i="48"/>
  <c r="A417" i="48"/>
  <c r="J416" i="49"/>
  <c r="K415" i="49"/>
  <c r="A415" i="49"/>
  <c r="K415" i="48"/>
  <c r="J418" i="49"/>
  <c r="A417" i="49"/>
  <c r="K417" i="49"/>
  <c r="A417" i="46"/>
  <c r="A416" i="48"/>
  <c r="K416" i="48"/>
  <c r="J416" i="46"/>
  <c r="A416" i="46" s="1"/>
  <c r="A417" i="44"/>
  <c r="J418" i="44"/>
  <c r="K418" i="44" s="1"/>
  <c r="K415" i="47"/>
  <c r="A415" i="47"/>
  <c r="J416" i="47"/>
  <c r="A415" i="46"/>
  <c r="A417" i="47"/>
  <c r="J418" i="47"/>
  <c r="K417" i="47"/>
  <c r="J416" i="44"/>
  <c r="K416" i="44" s="1"/>
  <c r="J416" i="45"/>
  <c r="K415" i="45"/>
  <c r="A415" i="45"/>
  <c r="K415" i="44"/>
  <c r="K417" i="45"/>
  <c r="J418" i="45"/>
  <c r="A417" i="45"/>
  <c r="K417" i="42"/>
  <c r="A415" i="42"/>
  <c r="J416" i="42"/>
  <c r="A416" i="42" s="1"/>
  <c r="J418" i="42"/>
  <c r="K418" i="42" s="1"/>
  <c r="K415" i="43"/>
  <c r="J416" i="43"/>
  <c r="A415" i="43"/>
  <c r="A417" i="43"/>
  <c r="J418" i="43"/>
  <c r="K417" i="43"/>
  <c r="A416" i="64" l="1"/>
  <c r="K418" i="69"/>
  <c r="A418" i="69"/>
  <c r="A416" i="69"/>
  <c r="K416" i="69"/>
  <c r="K416" i="67"/>
  <c r="A416" i="67"/>
  <c r="K418" i="67"/>
  <c r="A418" i="67"/>
  <c r="K416" i="60"/>
  <c r="K418" i="60"/>
  <c r="K416" i="62"/>
  <c r="A416" i="65"/>
  <c r="K416" i="65"/>
  <c r="K418" i="65"/>
  <c r="A418" i="65"/>
  <c r="A418" i="63"/>
  <c r="K418" i="63"/>
  <c r="K416" i="63"/>
  <c r="A416" i="63"/>
  <c r="A418" i="58"/>
  <c r="A416" i="56"/>
  <c r="A418" i="61"/>
  <c r="K418" i="61"/>
  <c r="K416" i="61"/>
  <c r="A416" i="61"/>
  <c r="K416" i="58"/>
  <c r="A418" i="59"/>
  <c r="K418" i="59"/>
  <c r="A416" i="59"/>
  <c r="K416" i="59"/>
  <c r="A418" i="57"/>
  <c r="K418" i="57"/>
  <c r="A416" i="57"/>
  <c r="K416" i="57"/>
  <c r="A416" i="55"/>
  <c r="K416" i="55"/>
  <c r="A418" i="55"/>
  <c r="K418" i="55"/>
  <c r="K416" i="46"/>
  <c r="K418" i="48"/>
  <c r="K418" i="46"/>
  <c r="A418" i="44"/>
  <c r="A418" i="49"/>
  <c r="K418" i="49"/>
  <c r="K416" i="49"/>
  <c r="A416" i="49"/>
  <c r="A416" i="44"/>
  <c r="A418" i="47"/>
  <c r="K418" i="47"/>
  <c r="K416" i="47"/>
  <c r="A416" i="47"/>
  <c r="A418" i="42"/>
  <c r="K416" i="42"/>
  <c r="A418" i="45"/>
  <c r="K418" i="45"/>
  <c r="A416" i="45"/>
  <c r="K416" i="45"/>
  <c r="A416" i="43"/>
  <c r="K416" i="43"/>
  <c r="A418" i="43"/>
  <c r="K418" i="43"/>
  <c r="J71" i="68" l="1"/>
  <c r="K71" i="68" s="1"/>
  <c r="J71" i="69"/>
  <c r="A71" i="68"/>
  <c r="J71" i="66"/>
  <c r="A71" i="66" s="1"/>
  <c r="J71" i="67"/>
  <c r="J71" i="64"/>
  <c r="A71" i="64" s="1"/>
  <c r="J71" i="65"/>
  <c r="J71" i="62"/>
  <c r="A71" i="62" s="1"/>
  <c r="J71" i="63"/>
  <c r="J71" i="60"/>
  <c r="A71" i="60" s="1"/>
  <c r="J71" i="61"/>
  <c r="J71" i="58"/>
  <c r="A71" i="58" s="1"/>
  <c r="J71" i="59"/>
  <c r="J71" i="56"/>
  <c r="A71" i="56" s="1"/>
  <c r="J71" i="57"/>
  <c r="J71" i="54"/>
  <c r="A71" i="54" s="1"/>
  <c r="J71" i="55"/>
  <c r="J71" i="48"/>
  <c r="A71" i="48" s="1"/>
  <c r="J71" i="49"/>
  <c r="J71" i="46"/>
  <c r="K71" i="46" s="1"/>
  <c r="J71" i="47"/>
  <c r="J71" i="44"/>
  <c r="K71" i="44" s="1"/>
  <c r="J71" i="45"/>
  <c r="J71" i="42"/>
  <c r="A71" i="42" s="1"/>
  <c r="J71" i="43"/>
  <c r="A71" i="69" l="1"/>
  <c r="K71" i="69"/>
  <c r="J72" i="68"/>
  <c r="K72" i="68" s="1"/>
  <c r="J72" i="69"/>
  <c r="K71" i="66"/>
  <c r="J72" i="66"/>
  <c r="K72" i="66" s="1"/>
  <c r="L72" i="66" s="1"/>
  <c r="J72" i="67"/>
  <c r="A71" i="67"/>
  <c r="K71" i="67"/>
  <c r="A72" i="66"/>
  <c r="K71" i="64"/>
  <c r="A71" i="65"/>
  <c r="K71" i="65"/>
  <c r="J72" i="64"/>
  <c r="A72" i="64" s="1"/>
  <c r="J72" i="65"/>
  <c r="K71" i="62"/>
  <c r="J72" i="62"/>
  <c r="K72" i="62" s="1"/>
  <c r="J72" i="63"/>
  <c r="A71" i="63"/>
  <c r="K71" i="63"/>
  <c r="K71" i="60"/>
  <c r="K71" i="61"/>
  <c r="A71" i="61"/>
  <c r="J72" i="60"/>
  <c r="A72" i="60" s="1"/>
  <c r="J72" i="61"/>
  <c r="K71" i="58"/>
  <c r="J72" i="58"/>
  <c r="K72" i="58" s="1"/>
  <c r="J72" i="59"/>
  <c r="A71" i="59"/>
  <c r="K71" i="59"/>
  <c r="K71" i="56"/>
  <c r="A71" i="57"/>
  <c r="K71" i="57"/>
  <c r="J72" i="56"/>
  <c r="K72" i="56" s="1"/>
  <c r="J72" i="57"/>
  <c r="K71" i="54"/>
  <c r="J72" i="54"/>
  <c r="K72" i="54" s="1"/>
  <c r="J72" i="55"/>
  <c r="A71" i="55"/>
  <c r="K71" i="55"/>
  <c r="K71" i="48"/>
  <c r="A71" i="49"/>
  <c r="K71" i="49"/>
  <c r="J72" i="48"/>
  <c r="A72" i="48" s="1"/>
  <c r="J72" i="49"/>
  <c r="A71" i="46"/>
  <c r="J72" i="46"/>
  <c r="K72" i="46" s="1"/>
  <c r="L72" i="46" s="1"/>
  <c r="J72" i="47"/>
  <c r="A71" i="47"/>
  <c r="K71" i="47"/>
  <c r="A71" i="44"/>
  <c r="A71" i="45"/>
  <c r="K71" i="45"/>
  <c r="J72" i="44"/>
  <c r="A72" i="44" s="1"/>
  <c r="J72" i="45"/>
  <c r="K71" i="42"/>
  <c r="J72" i="42"/>
  <c r="K72" i="42" s="1"/>
  <c r="J72" i="43"/>
  <c r="A71" i="43"/>
  <c r="K71" i="43"/>
  <c r="A72" i="58" l="1"/>
  <c r="L72" i="68"/>
  <c r="I626" i="68"/>
  <c r="J626" i="68" s="1"/>
  <c r="A626" i="68" s="1"/>
  <c r="A72" i="68"/>
  <c r="A72" i="69"/>
  <c r="K72" i="69"/>
  <c r="L72" i="69"/>
  <c r="I626" i="69"/>
  <c r="I626" i="66"/>
  <c r="A72" i="67"/>
  <c r="K72" i="67"/>
  <c r="I626" i="67" s="1"/>
  <c r="A72" i="62"/>
  <c r="J626" i="66"/>
  <c r="A626" i="66" s="1"/>
  <c r="A72" i="65"/>
  <c r="K72" i="65"/>
  <c r="I626" i="65" s="1"/>
  <c r="K72" i="64"/>
  <c r="I626" i="62"/>
  <c r="J626" i="62" s="1"/>
  <c r="A626" i="62" s="1"/>
  <c r="A72" i="63"/>
  <c r="K72" i="63"/>
  <c r="L72" i="63" s="1"/>
  <c r="A72" i="54"/>
  <c r="L72" i="62"/>
  <c r="K72" i="60"/>
  <c r="K72" i="61"/>
  <c r="I626" i="61" s="1"/>
  <c r="A72" i="61"/>
  <c r="L72" i="58"/>
  <c r="A72" i="59"/>
  <c r="K72" i="59"/>
  <c r="I626" i="59" s="1"/>
  <c r="L72" i="54"/>
  <c r="I626" i="58"/>
  <c r="A72" i="56"/>
  <c r="I626" i="56"/>
  <c r="L72" i="56"/>
  <c r="A72" i="57"/>
  <c r="K72" i="57"/>
  <c r="I626" i="57" s="1"/>
  <c r="J626" i="56"/>
  <c r="A626" i="56" s="1"/>
  <c r="A72" i="55"/>
  <c r="K72" i="55"/>
  <c r="L72" i="55" s="1"/>
  <c r="I626" i="54"/>
  <c r="K72" i="48"/>
  <c r="L72" i="48" s="1"/>
  <c r="A72" i="49"/>
  <c r="K72" i="49"/>
  <c r="L72" i="49" s="1"/>
  <c r="B664" i="48"/>
  <c r="B664" i="49"/>
  <c r="A72" i="42"/>
  <c r="A72" i="46"/>
  <c r="K72" i="47"/>
  <c r="I626" i="47" s="1"/>
  <c r="A72" i="47"/>
  <c r="B664" i="46"/>
  <c r="B664" i="47"/>
  <c r="I626" i="46"/>
  <c r="J626" i="46" s="1"/>
  <c r="A626" i="46" s="1"/>
  <c r="K72" i="44"/>
  <c r="I626" i="44" s="1"/>
  <c r="J626" i="44" s="1"/>
  <c r="A626" i="44" s="1"/>
  <c r="B664" i="44"/>
  <c r="B664" i="45"/>
  <c r="A72" i="45"/>
  <c r="K72" i="45"/>
  <c r="L72" i="45" s="1"/>
  <c r="I626" i="42"/>
  <c r="J626" i="42" s="1"/>
  <c r="A626" i="42" s="1"/>
  <c r="B664" i="42"/>
  <c r="B664" i="43"/>
  <c r="A72" i="43"/>
  <c r="K72" i="43"/>
  <c r="L72" i="43" s="1"/>
  <c r="L72" i="42"/>
  <c r="K626" i="68" l="1"/>
  <c r="J626" i="69"/>
  <c r="A626" i="69" s="1"/>
  <c r="N638" i="68"/>
  <c r="L72" i="65"/>
  <c r="L72" i="67"/>
  <c r="J626" i="67"/>
  <c r="A626" i="67" s="1"/>
  <c r="K626" i="66"/>
  <c r="N638" i="66" s="1"/>
  <c r="J626" i="65"/>
  <c r="A626" i="65" s="1"/>
  <c r="L72" i="64"/>
  <c r="I626" i="64"/>
  <c r="J626" i="64" s="1"/>
  <c r="A626" i="64" s="1"/>
  <c r="I626" i="63"/>
  <c r="K626" i="62"/>
  <c r="N638" i="62" s="1"/>
  <c r="L72" i="61"/>
  <c r="I626" i="60"/>
  <c r="J626" i="60" s="1"/>
  <c r="A626" i="60" s="1"/>
  <c r="L72" i="60"/>
  <c r="J626" i="61"/>
  <c r="A626" i="61" s="1"/>
  <c r="J626" i="59"/>
  <c r="A626" i="59" s="1"/>
  <c r="L72" i="59"/>
  <c r="J626" i="58"/>
  <c r="A626" i="58" s="1"/>
  <c r="J626" i="57"/>
  <c r="A626" i="57" s="1"/>
  <c r="K626" i="56"/>
  <c r="N638" i="56" s="1"/>
  <c r="L72" i="57"/>
  <c r="I626" i="55"/>
  <c r="J626" i="54"/>
  <c r="A626" i="54" s="1"/>
  <c r="I626" i="48"/>
  <c r="J626" i="48" s="1"/>
  <c r="A626" i="48" s="1"/>
  <c r="I626" i="49"/>
  <c r="J626" i="49" s="1"/>
  <c r="A626" i="49" s="1"/>
  <c r="J626" i="47"/>
  <c r="A626" i="47" s="1"/>
  <c r="L72" i="44"/>
  <c r="L72" i="47"/>
  <c r="K626" i="46"/>
  <c r="I626" i="45"/>
  <c r="K626" i="44"/>
  <c r="N638" i="44" s="1"/>
  <c r="K626" i="42"/>
  <c r="N638" i="42" s="1"/>
  <c r="I626" i="43"/>
  <c r="K626" i="69" l="1"/>
  <c r="K626" i="67"/>
  <c r="K626" i="65"/>
  <c r="N638" i="65" s="1"/>
  <c r="K626" i="64"/>
  <c r="N638" i="64" s="1"/>
  <c r="J626" i="63"/>
  <c r="A626" i="63" s="1"/>
  <c r="K626" i="60"/>
  <c r="N638" i="60" s="1"/>
  <c r="K626" i="61"/>
  <c r="N638" i="61" s="1"/>
  <c r="K626" i="59"/>
  <c r="N638" i="59" s="1"/>
  <c r="K626" i="58"/>
  <c r="N638" i="58" s="1"/>
  <c r="K626" i="57"/>
  <c r="N638" i="57" s="1"/>
  <c r="J626" i="55"/>
  <c r="A626" i="55" s="1"/>
  <c r="K626" i="54"/>
  <c r="N638" i="54" s="1"/>
  <c r="K626" i="48"/>
  <c r="N638" i="48" s="1"/>
  <c r="K626" i="47"/>
  <c r="N638" i="47" s="1"/>
  <c r="K626" i="49"/>
  <c r="N638" i="46"/>
  <c r="J626" i="45"/>
  <c r="A626" i="45" s="1"/>
  <c r="J626" i="43"/>
  <c r="A626" i="43" s="1"/>
  <c r="N638" i="69" l="1"/>
  <c r="I602" i="68"/>
  <c r="J602" i="68" s="1"/>
  <c r="A602" i="68" s="1"/>
  <c r="I602" i="69"/>
  <c r="N638" i="67"/>
  <c r="I602" i="66"/>
  <c r="J602" i="66" s="1"/>
  <c r="A602" i="66" s="1"/>
  <c r="I602" i="67"/>
  <c r="I602" i="64"/>
  <c r="J602" i="64" s="1"/>
  <c r="A602" i="64" s="1"/>
  <c r="I602" i="65"/>
  <c r="K626" i="63"/>
  <c r="N638" i="63" s="1"/>
  <c r="I602" i="62"/>
  <c r="J602" i="62" s="1"/>
  <c r="A602" i="62" s="1"/>
  <c r="I602" i="63"/>
  <c r="I602" i="60"/>
  <c r="J602" i="60" s="1"/>
  <c r="A602" i="60" s="1"/>
  <c r="I602" i="61"/>
  <c r="I602" i="58"/>
  <c r="J602" i="58" s="1"/>
  <c r="A602" i="58" s="1"/>
  <c r="I602" i="59"/>
  <c r="I602" i="56"/>
  <c r="J602" i="56" s="1"/>
  <c r="A602" i="56" s="1"/>
  <c r="I602" i="57"/>
  <c r="K626" i="55"/>
  <c r="N638" i="55" s="1"/>
  <c r="I602" i="54"/>
  <c r="J602" i="54" s="1"/>
  <c r="A602" i="54" s="1"/>
  <c r="I602" i="55"/>
  <c r="I602" i="48"/>
  <c r="J602" i="48" s="1"/>
  <c r="I602" i="49"/>
  <c r="N638" i="49"/>
  <c r="I602" i="46"/>
  <c r="J602" i="46" s="1"/>
  <c r="A602" i="46" s="1"/>
  <c r="I602" i="47"/>
  <c r="I602" i="44"/>
  <c r="J602" i="44" s="1"/>
  <c r="I602" i="45"/>
  <c r="K626" i="45"/>
  <c r="I602" i="42"/>
  <c r="J602" i="42" s="1"/>
  <c r="A602" i="42" s="1"/>
  <c r="I602" i="43"/>
  <c r="K626" i="43"/>
  <c r="J602" i="69" l="1"/>
  <c r="A602" i="69" s="1"/>
  <c r="K602" i="68"/>
  <c r="J602" i="67"/>
  <c r="A602" i="67" s="1"/>
  <c r="K602" i="66"/>
  <c r="K602" i="64"/>
  <c r="J602" i="65"/>
  <c r="A602" i="65" s="1"/>
  <c r="J602" i="63"/>
  <c r="A602" i="63" s="1"/>
  <c r="K602" i="62"/>
  <c r="K602" i="60"/>
  <c r="J602" i="61"/>
  <c r="A602" i="61" s="1"/>
  <c r="K602" i="58"/>
  <c r="J602" i="59"/>
  <c r="A602" i="59" s="1"/>
  <c r="J602" i="57"/>
  <c r="A602" i="57" s="1"/>
  <c r="K602" i="56"/>
  <c r="K602" i="54"/>
  <c r="J602" i="55"/>
  <c r="A602" i="55" s="1"/>
  <c r="A602" i="48"/>
  <c r="K602" i="48"/>
  <c r="J602" i="49"/>
  <c r="A602" i="49" s="1"/>
  <c r="J602" i="47"/>
  <c r="A602" i="47" s="1"/>
  <c r="K602" i="46"/>
  <c r="A602" i="44"/>
  <c r="K602" i="44"/>
  <c r="N638" i="45"/>
  <c r="J602" i="45"/>
  <c r="A602" i="45" s="1"/>
  <c r="N638" i="43"/>
  <c r="J602" i="43"/>
  <c r="A602" i="43" s="1"/>
  <c r="K602" i="42"/>
  <c r="K602" i="69" l="1"/>
  <c r="K602" i="67"/>
  <c r="K602" i="65"/>
  <c r="K602" i="63"/>
  <c r="K602" i="59"/>
  <c r="K602" i="61"/>
  <c r="K602" i="57"/>
  <c r="K602" i="55"/>
  <c r="K602" i="49"/>
  <c r="K602" i="47"/>
  <c r="K602" i="45"/>
  <c r="K602" i="43"/>
  <c r="J497" i="68" l="1"/>
  <c r="J498" i="68" s="1"/>
  <c r="J497" i="69"/>
  <c r="J423" i="68"/>
  <c r="J433" i="68" s="1"/>
  <c r="J423" i="69"/>
  <c r="J447" i="68"/>
  <c r="J448" i="68" s="1"/>
  <c r="J447" i="69"/>
  <c r="J485" i="68"/>
  <c r="J493" i="68" s="1"/>
  <c r="J485" i="69"/>
  <c r="J459" i="68"/>
  <c r="J468" i="68" s="1"/>
  <c r="J459" i="69"/>
  <c r="J371" i="68"/>
  <c r="J385" i="68" s="1"/>
  <c r="J371" i="69"/>
  <c r="J542" i="68"/>
  <c r="J549" i="68" s="1"/>
  <c r="J542" i="69"/>
  <c r="J339" i="68"/>
  <c r="A339" i="68" s="1"/>
  <c r="J339" i="69"/>
  <c r="J557" i="68"/>
  <c r="J568" i="68" s="1"/>
  <c r="J557" i="69"/>
  <c r="J359" i="68"/>
  <c r="J364" i="68" s="1"/>
  <c r="J359" i="69"/>
  <c r="J572" i="68"/>
  <c r="J585" i="68" s="1"/>
  <c r="J572" i="69"/>
  <c r="J470" i="68"/>
  <c r="J477" i="68" s="1"/>
  <c r="J470" i="69"/>
  <c r="J343" i="68"/>
  <c r="J344" i="68" s="1"/>
  <c r="J343" i="69"/>
  <c r="J512" i="68"/>
  <c r="A512" i="68" s="1"/>
  <c r="J512" i="69"/>
  <c r="J397" i="68"/>
  <c r="J411" i="68" s="1"/>
  <c r="J397" i="69"/>
  <c r="J386" i="68"/>
  <c r="J393" i="68" s="1"/>
  <c r="J386" i="69"/>
  <c r="J435" i="68"/>
  <c r="J436" i="68" s="1"/>
  <c r="J435" i="69"/>
  <c r="J527" i="68"/>
  <c r="J538" i="68" s="1"/>
  <c r="J527" i="69"/>
  <c r="J345" i="68"/>
  <c r="J346" i="68" s="1"/>
  <c r="J345" i="69"/>
  <c r="J342" i="68"/>
  <c r="J455" i="68"/>
  <c r="A497" i="68"/>
  <c r="J386" i="66"/>
  <c r="J393" i="66" s="1"/>
  <c r="J386" i="67"/>
  <c r="J527" i="66"/>
  <c r="J538" i="66" s="1"/>
  <c r="J527" i="67"/>
  <c r="J447" i="66"/>
  <c r="A447" i="66" s="1"/>
  <c r="J447" i="67"/>
  <c r="J485" i="66"/>
  <c r="J496" i="66" s="1"/>
  <c r="J485" i="67"/>
  <c r="J459" i="66"/>
  <c r="J466" i="66" s="1"/>
  <c r="J459" i="67"/>
  <c r="J371" i="66"/>
  <c r="J382" i="66" s="1"/>
  <c r="J371" i="67"/>
  <c r="J397" i="66"/>
  <c r="A397" i="66" s="1"/>
  <c r="J397" i="67"/>
  <c r="J435" i="66"/>
  <c r="J437" i="66" s="1"/>
  <c r="J435" i="67"/>
  <c r="J497" i="66"/>
  <c r="J506" i="66" s="1"/>
  <c r="J497" i="67"/>
  <c r="J542" i="66"/>
  <c r="J551" i="66" s="1"/>
  <c r="J542" i="67"/>
  <c r="J512" i="66"/>
  <c r="J525" i="66" s="1"/>
  <c r="J512" i="67"/>
  <c r="J423" i="66"/>
  <c r="J434" i="66" s="1"/>
  <c r="J423" i="67"/>
  <c r="J339" i="66"/>
  <c r="J341" i="66" s="1"/>
  <c r="J339" i="67"/>
  <c r="J345" i="66"/>
  <c r="J346" i="66" s="1"/>
  <c r="J345" i="67"/>
  <c r="J557" i="66"/>
  <c r="J570" i="66" s="1"/>
  <c r="J557" i="67"/>
  <c r="J359" i="66"/>
  <c r="J360" i="66" s="1"/>
  <c r="J359" i="67"/>
  <c r="J572" i="66"/>
  <c r="J579" i="66" s="1"/>
  <c r="J572" i="67"/>
  <c r="J470" i="66"/>
  <c r="A470" i="66" s="1"/>
  <c r="J470" i="67"/>
  <c r="J343" i="66"/>
  <c r="A343" i="66" s="1"/>
  <c r="J343" i="67"/>
  <c r="J489" i="66"/>
  <c r="J436" i="66"/>
  <c r="J397" i="64"/>
  <c r="J398" i="64" s="1"/>
  <c r="J397" i="65"/>
  <c r="J435" i="64"/>
  <c r="J439" i="64" s="1"/>
  <c r="J435" i="65"/>
  <c r="J527" i="64"/>
  <c r="J536" i="64" s="1"/>
  <c r="J527" i="65"/>
  <c r="J345" i="64"/>
  <c r="J346" i="64" s="1"/>
  <c r="J345" i="65"/>
  <c r="J447" i="64"/>
  <c r="J451" i="64" s="1"/>
  <c r="J447" i="65"/>
  <c r="J485" i="64"/>
  <c r="J486" i="64" s="1"/>
  <c r="J485" i="65"/>
  <c r="J459" i="64"/>
  <c r="J462" i="64" s="1"/>
  <c r="J459" i="65"/>
  <c r="J371" i="64"/>
  <c r="J374" i="64" s="1"/>
  <c r="J371" i="65"/>
  <c r="J497" i="64"/>
  <c r="J498" i="64" s="1"/>
  <c r="J497" i="65"/>
  <c r="J542" i="64"/>
  <c r="A542" i="64" s="1"/>
  <c r="J542" i="65"/>
  <c r="J512" i="64"/>
  <c r="A512" i="64" s="1"/>
  <c r="J512" i="65"/>
  <c r="J423" i="64"/>
  <c r="J427" i="64" s="1"/>
  <c r="J423" i="65"/>
  <c r="J339" i="64"/>
  <c r="J342" i="64" s="1"/>
  <c r="J339" i="65"/>
  <c r="J557" i="64"/>
  <c r="A557" i="64" s="1"/>
  <c r="J557" i="65"/>
  <c r="J359" i="64"/>
  <c r="J363" i="64" s="1"/>
  <c r="J359" i="65"/>
  <c r="J572" i="64"/>
  <c r="A572" i="64" s="1"/>
  <c r="J572" i="65"/>
  <c r="J470" i="64"/>
  <c r="J477" i="64" s="1"/>
  <c r="J470" i="65"/>
  <c r="J343" i="64"/>
  <c r="A343" i="64" s="1"/>
  <c r="J343" i="65"/>
  <c r="J386" i="64"/>
  <c r="A386" i="64" s="1"/>
  <c r="J386" i="65"/>
  <c r="J447" i="62"/>
  <c r="J457" i="62" s="1"/>
  <c r="J447" i="63"/>
  <c r="J485" i="62"/>
  <c r="J495" i="62" s="1"/>
  <c r="J485" i="63"/>
  <c r="J459" i="62"/>
  <c r="A459" i="62" s="1"/>
  <c r="J459" i="63"/>
  <c r="J371" i="62"/>
  <c r="J375" i="62" s="1"/>
  <c r="J371" i="63"/>
  <c r="J497" i="62"/>
  <c r="J504" i="62" s="1"/>
  <c r="J497" i="63"/>
  <c r="J542" i="62"/>
  <c r="J553" i="62" s="1"/>
  <c r="J542" i="63"/>
  <c r="J512" i="62"/>
  <c r="J519" i="62" s="1"/>
  <c r="J512" i="63"/>
  <c r="J423" i="62"/>
  <c r="A423" i="62" s="1"/>
  <c r="J423" i="63"/>
  <c r="J339" i="62"/>
  <c r="A339" i="62" s="1"/>
  <c r="J339" i="63"/>
  <c r="J557" i="62"/>
  <c r="A557" i="62" s="1"/>
  <c r="J557" i="63"/>
  <c r="J359" i="62"/>
  <c r="J361" i="62" s="1"/>
  <c r="J359" i="63"/>
  <c r="J572" i="62"/>
  <c r="A572" i="62" s="1"/>
  <c r="J572" i="63"/>
  <c r="J470" i="62"/>
  <c r="A470" i="62" s="1"/>
  <c r="J470" i="63"/>
  <c r="J343" i="62"/>
  <c r="A343" i="62" s="1"/>
  <c r="J343" i="63"/>
  <c r="J397" i="62"/>
  <c r="J408" i="62" s="1"/>
  <c r="J397" i="63"/>
  <c r="J386" i="62"/>
  <c r="J396" i="62" s="1"/>
  <c r="J386" i="63"/>
  <c r="J435" i="62"/>
  <c r="J446" i="62" s="1"/>
  <c r="J435" i="63"/>
  <c r="J527" i="62"/>
  <c r="J540" i="62" s="1"/>
  <c r="J527" i="63"/>
  <c r="J345" i="62"/>
  <c r="A345" i="62" s="1"/>
  <c r="J345" i="63"/>
  <c r="J447" i="60"/>
  <c r="J455" i="60" s="1"/>
  <c r="J447" i="61"/>
  <c r="J485" i="60"/>
  <c r="A485" i="60" s="1"/>
  <c r="J485" i="61"/>
  <c r="J459" i="60"/>
  <c r="J468" i="60" s="1"/>
  <c r="J459" i="61"/>
  <c r="J371" i="60"/>
  <c r="A371" i="60" s="1"/>
  <c r="J371" i="61"/>
  <c r="J497" i="60"/>
  <c r="J504" i="60" s="1"/>
  <c r="J497" i="61"/>
  <c r="J542" i="60"/>
  <c r="J553" i="60" s="1"/>
  <c r="J542" i="61"/>
  <c r="J512" i="60"/>
  <c r="J513" i="60" s="1"/>
  <c r="J512" i="61"/>
  <c r="J423" i="60"/>
  <c r="A423" i="60" s="1"/>
  <c r="J423" i="61"/>
  <c r="J339" i="60"/>
  <c r="A339" i="60" s="1"/>
  <c r="J339" i="61"/>
  <c r="J557" i="60"/>
  <c r="A557" i="60" s="1"/>
  <c r="J557" i="61"/>
  <c r="J359" i="60"/>
  <c r="J362" i="60" s="1"/>
  <c r="J359" i="61"/>
  <c r="J572" i="60"/>
  <c r="A572" i="60" s="1"/>
  <c r="J572" i="61"/>
  <c r="J470" i="60"/>
  <c r="J481" i="60" s="1"/>
  <c r="J470" i="61"/>
  <c r="J343" i="60"/>
  <c r="A343" i="60" s="1"/>
  <c r="J343" i="61"/>
  <c r="J397" i="60"/>
  <c r="J404" i="60" s="1"/>
  <c r="J397" i="61"/>
  <c r="J386" i="60"/>
  <c r="A386" i="60" s="1"/>
  <c r="J386" i="61"/>
  <c r="J435" i="60"/>
  <c r="J446" i="60" s="1"/>
  <c r="J435" i="61"/>
  <c r="J527" i="60"/>
  <c r="J534" i="60" s="1"/>
  <c r="J527" i="61"/>
  <c r="J345" i="60"/>
  <c r="J346" i="60" s="1"/>
  <c r="J345" i="61"/>
  <c r="J447" i="58"/>
  <c r="J453" i="58" s="1"/>
  <c r="J447" i="59"/>
  <c r="J485" i="58"/>
  <c r="A485" i="58" s="1"/>
  <c r="J485" i="59"/>
  <c r="J459" i="58"/>
  <c r="J468" i="58" s="1"/>
  <c r="J459" i="59"/>
  <c r="J371" i="58"/>
  <c r="J375" i="58" s="1"/>
  <c r="J371" i="59"/>
  <c r="J497" i="58"/>
  <c r="J498" i="58" s="1"/>
  <c r="J497" i="59"/>
  <c r="J542" i="58"/>
  <c r="J551" i="58" s="1"/>
  <c r="J542" i="59"/>
  <c r="J512" i="58"/>
  <c r="J523" i="58" s="1"/>
  <c r="J512" i="59"/>
  <c r="J423" i="58"/>
  <c r="J431" i="58" s="1"/>
  <c r="J423" i="59"/>
  <c r="J339" i="58"/>
  <c r="J342" i="58" s="1"/>
  <c r="J339" i="59"/>
  <c r="J557" i="58"/>
  <c r="J568" i="58" s="1"/>
  <c r="J557" i="59"/>
  <c r="J359" i="58"/>
  <c r="J361" i="58" s="1"/>
  <c r="J359" i="59"/>
  <c r="J572" i="58"/>
  <c r="J579" i="58" s="1"/>
  <c r="J572" i="59"/>
  <c r="J470" i="58"/>
  <c r="A470" i="58" s="1"/>
  <c r="J470" i="59"/>
  <c r="J343" i="58"/>
  <c r="A343" i="58" s="1"/>
  <c r="J343" i="59"/>
  <c r="J397" i="58"/>
  <c r="J411" i="58" s="1"/>
  <c r="J397" i="59"/>
  <c r="J386" i="58"/>
  <c r="A386" i="58" s="1"/>
  <c r="J386" i="59"/>
  <c r="J435" i="58"/>
  <c r="J436" i="58" s="1"/>
  <c r="J435" i="59"/>
  <c r="J527" i="58"/>
  <c r="J534" i="58" s="1"/>
  <c r="J527" i="59"/>
  <c r="J345" i="58"/>
  <c r="A345" i="58" s="1"/>
  <c r="J345" i="59"/>
  <c r="J491" i="58"/>
  <c r="J447" i="56"/>
  <c r="A447" i="56" s="1"/>
  <c r="J447" i="57"/>
  <c r="J485" i="56"/>
  <c r="A485" i="56" s="1"/>
  <c r="J485" i="57"/>
  <c r="J459" i="56"/>
  <c r="J466" i="56" s="1"/>
  <c r="J459" i="57"/>
  <c r="J371" i="56"/>
  <c r="J377" i="56" s="1"/>
  <c r="J371" i="57"/>
  <c r="J497" i="56"/>
  <c r="J504" i="56" s="1"/>
  <c r="J497" i="57"/>
  <c r="J542" i="56"/>
  <c r="J553" i="56" s="1"/>
  <c r="J542" i="57"/>
  <c r="J512" i="56"/>
  <c r="J519" i="56" s="1"/>
  <c r="J512" i="57"/>
  <c r="J423" i="56"/>
  <c r="J427" i="56" s="1"/>
  <c r="J423" i="57"/>
  <c r="J339" i="56"/>
  <c r="J341" i="56" s="1"/>
  <c r="J339" i="57"/>
  <c r="J557" i="56"/>
  <c r="J564" i="56" s="1"/>
  <c r="J557" i="57"/>
  <c r="J359" i="56"/>
  <c r="J363" i="56" s="1"/>
  <c r="J359" i="57"/>
  <c r="J572" i="56"/>
  <c r="J579" i="56" s="1"/>
  <c r="J572" i="57"/>
  <c r="J470" i="56"/>
  <c r="A470" i="56" s="1"/>
  <c r="J470" i="57"/>
  <c r="J343" i="56"/>
  <c r="A343" i="56" s="1"/>
  <c r="J343" i="57"/>
  <c r="J397" i="56"/>
  <c r="J408" i="56" s="1"/>
  <c r="J397" i="57"/>
  <c r="J386" i="56"/>
  <c r="J389" i="56" s="1"/>
  <c r="J386" i="57"/>
  <c r="J435" i="56"/>
  <c r="J441" i="56" s="1"/>
  <c r="J435" i="57"/>
  <c r="J527" i="56"/>
  <c r="J538" i="56" s="1"/>
  <c r="J527" i="57"/>
  <c r="J345" i="56"/>
  <c r="A345" i="56" s="1"/>
  <c r="J345" i="57"/>
  <c r="J447" i="54"/>
  <c r="J448" i="54" s="1"/>
  <c r="J447" i="55"/>
  <c r="J485" i="54"/>
  <c r="A485" i="54" s="1"/>
  <c r="J485" i="55"/>
  <c r="J459" i="54"/>
  <c r="A459" i="54" s="1"/>
  <c r="J459" i="55"/>
  <c r="J371" i="54"/>
  <c r="J382" i="54" s="1"/>
  <c r="J371" i="55"/>
  <c r="J497" i="54"/>
  <c r="J504" i="54" s="1"/>
  <c r="J497" i="55"/>
  <c r="J542" i="54"/>
  <c r="J553" i="54" s="1"/>
  <c r="J542" i="55"/>
  <c r="J512" i="54"/>
  <c r="J525" i="54" s="1"/>
  <c r="J512" i="55"/>
  <c r="J423" i="54"/>
  <c r="J434" i="54" s="1"/>
  <c r="J423" i="55"/>
  <c r="J339" i="54"/>
  <c r="A339" i="54" s="1"/>
  <c r="J339" i="55"/>
  <c r="J557" i="54"/>
  <c r="A557" i="54" s="1"/>
  <c r="J557" i="55"/>
  <c r="J359" i="54"/>
  <c r="J363" i="54" s="1"/>
  <c r="J359" i="55"/>
  <c r="J572" i="54"/>
  <c r="J583" i="54" s="1"/>
  <c r="J572" i="55"/>
  <c r="J470" i="54"/>
  <c r="J477" i="54" s="1"/>
  <c r="J470" i="55"/>
  <c r="J343" i="54"/>
  <c r="J344" i="54" s="1"/>
  <c r="J343" i="55"/>
  <c r="J397" i="54"/>
  <c r="J404" i="54" s="1"/>
  <c r="J397" i="55"/>
  <c r="J386" i="54"/>
  <c r="J393" i="54" s="1"/>
  <c r="J386" i="55"/>
  <c r="J435" i="54"/>
  <c r="J445" i="54" s="1"/>
  <c r="J435" i="55"/>
  <c r="J527" i="54"/>
  <c r="J534" i="54" s="1"/>
  <c r="J527" i="55"/>
  <c r="J345" i="54"/>
  <c r="A345" i="54" s="1"/>
  <c r="J345" i="55"/>
  <c r="J486" i="54"/>
  <c r="J447" i="48"/>
  <c r="J455" i="48" s="1"/>
  <c r="J447" i="49"/>
  <c r="J485" i="48"/>
  <c r="J491" i="48" s="1"/>
  <c r="J485" i="49"/>
  <c r="J459" i="48"/>
  <c r="J466" i="48" s="1"/>
  <c r="J459" i="49"/>
  <c r="J371" i="48"/>
  <c r="J378" i="48" s="1"/>
  <c r="J371" i="49"/>
  <c r="J497" i="48"/>
  <c r="J498" i="48" s="1"/>
  <c r="J497" i="49"/>
  <c r="J542" i="48"/>
  <c r="A542" i="48" s="1"/>
  <c r="J542" i="49"/>
  <c r="J512" i="48"/>
  <c r="J525" i="48" s="1"/>
  <c r="J512" i="49"/>
  <c r="J423" i="48"/>
  <c r="J424" i="48" s="1"/>
  <c r="J423" i="49"/>
  <c r="J339" i="48"/>
  <c r="A339" i="48" s="1"/>
  <c r="J339" i="49"/>
  <c r="J557" i="48"/>
  <c r="J568" i="48" s="1"/>
  <c r="J557" i="49"/>
  <c r="J359" i="48"/>
  <c r="J370" i="48" s="1"/>
  <c r="J359" i="49"/>
  <c r="J572" i="48"/>
  <c r="A572" i="48" s="1"/>
  <c r="J572" i="49"/>
  <c r="J470" i="48"/>
  <c r="A470" i="48" s="1"/>
  <c r="J470" i="49"/>
  <c r="J343" i="48"/>
  <c r="A343" i="48" s="1"/>
  <c r="J343" i="49"/>
  <c r="J397" i="48"/>
  <c r="A397" i="48" s="1"/>
  <c r="J397" i="49"/>
  <c r="J386" i="48"/>
  <c r="J393" i="48" s="1"/>
  <c r="J386" i="49"/>
  <c r="J435" i="48"/>
  <c r="J439" i="48" s="1"/>
  <c r="J435" i="49"/>
  <c r="J527" i="48"/>
  <c r="A527" i="48" s="1"/>
  <c r="J527" i="49"/>
  <c r="J345" i="48"/>
  <c r="J346" i="48" s="1"/>
  <c r="J345" i="49"/>
  <c r="J447" i="46"/>
  <c r="J453" i="46" s="1"/>
  <c r="J447" i="47"/>
  <c r="J485" i="46"/>
  <c r="J495" i="46" s="1"/>
  <c r="J485" i="47"/>
  <c r="J459" i="46"/>
  <c r="J462" i="46" s="1"/>
  <c r="J459" i="47"/>
  <c r="J371" i="46"/>
  <c r="J382" i="46" s="1"/>
  <c r="J371" i="47"/>
  <c r="J497" i="46"/>
  <c r="J504" i="46" s="1"/>
  <c r="J497" i="47"/>
  <c r="J542" i="46"/>
  <c r="J549" i="46" s="1"/>
  <c r="J542" i="47"/>
  <c r="J512" i="46"/>
  <c r="A512" i="46" s="1"/>
  <c r="J512" i="47"/>
  <c r="J423" i="46"/>
  <c r="J429" i="46" s="1"/>
  <c r="J423" i="47"/>
  <c r="J339" i="46"/>
  <c r="J341" i="46" s="1"/>
  <c r="J339" i="47"/>
  <c r="J557" i="46"/>
  <c r="J570" i="46" s="1"/>
  <c r="J557" i="47"/>
  <c r="J359" i="46"/>
  <c r="J367" i="46" s="1"/>
  <c r="J359" i="47"/>
  <c r="J572" i="46"/>
  <c r="J573" i="46" s="1"/>
  <c r="J572" i="47"/>
  <c r="J470" i="46"/>
  <c r="J477" i="46" s="1"/>
  <c r="J470" i="47"/>
  <c r="J343" i="46"/>
  <c r="J344" i="46" s="1"/>
  <c r="J343" i="47"/>
  <c r="J397" i="46"/>
  <c r="J406" i="46" s="1"/>
  <c r="J397" i="47"/>
  <c r="J386" i="46"/>
  <c r="A386" i="46" s="1"/>
  <c r="J386" i="47"/>
  <c r="J435" i="46"/>
  <c r="J446" i="46" s="1"/>
  <c r="J435" i="47"/>
  <c r="J527" i="46"/>
  <c r="A527" i="46" s="1"/>
  <c r="J527" i="47"/>
  <c r="J345" i="46"/>
  <c r="J346" i="46" s="1"/>
  <c r="J345" i="47"/>
  <c r="J447" i="44"/>
  <c r="J451" i="44" s="1"/>
  <c r="J447" i="45"/>
  <c r="J459" i="44"/>
  <c r="J468" i="44" s="1"/>
  <c r="J459" i="45"/>
  <c r="J497" i="44"/>
  <c r="J506" i="44" s="1"/>
  <c r="J497" i="45"/>
  <c r="J512" i="44"/>
  <c r="J513" i="44" s="1"/>
  <c r="J512" i="45"/>
  <c r="J339" i="44"/>
  <c r="J342" i="44" s="1"/>
  <c r="J339" i="45"/>
  <c r="J557" i="44"/>
  <c r="A557" i="44" s="1"/>
  <c r="J557" i="45"/>
  <c r="J359" i="44"/>
  <c r="J364" i="44" s="1"/>
  <c r="J359" i="45"/>
  <c r="J572" i="44"/>
  <c r="J585" i="44" s="1"/>
  <c r="J572" i="45"/>
  <c r="J470" i="44"/>
  <c r="A470" i="44" s="1"/>
  <c r="J470" i="45"/>
  <c r="J343" i="44"/>
  <c r="A343" i="44" s="1"/>
  <c r="J343" i="45"/>
  <c r="J485" i="44"/>
  <c r="J493" i="44" s="1"/>
  <c r="J485" i="45"/>
  <c r="J371" i="44"/>
  <c r="J374" i="44" s="1"/>
  <c r="J371" i="45"/>
  <c r="J542" i="44"/>
  <c r="J555" i="44" s="1"/>
  <c r="J542" i="45"/>
  <c r="J423" i="44"/>
  <c r="A423" i="44" s="1"/>
  <c r="J423" i="45"/>
  <c r="J397" i="44"/>
  <c r="J404" i="44" s="1"/>
  <c r="J397" i="45"/>
  <c r="J386" i="44"/>
  <c r="J393" i="44" s="1"/>
  <c r="J386" i="45"/>
  <c r="J435" i="44"/>
  <c r="J441" i="44" s="1"/>
  <c r="J435" i="45"/>
  <c r="J527" i="44"/>
  <c r="J538" i="44" s="1"/>
  <c r="J527" i="45"/>
  <c r="J345" i="44"/>
  <c r="A345" i="44" s="1"/>
  <c r="J345" i="45"/>
  <c r="J447" i="42"/>
  <c r="J455" i="42" s="1"/>
  <c r="J447" i="43"/>
  <c r="J485" i="42"/>
  <c r="J493" i="42" s="1"/>
  <c r="J485" i="43"/>
  <c r="J459" i="42"/>
  <c r="A459" i="42" s="1"/>
  <c r="J459" i="43"/>
  <c r="J371" i="42"/>
  <c r="J378" i="42" s="1"/>
  <c r="J371" i="43"/>
  <c r="J497" i="42"/>
  <c r="A497" i="42" s="1"/>
  <c r="J497" i="43"/>
  <c r="J542" i="42"/>
  <c r="A542" i="42" s="1"/>
  <c r="J542" i="43"/>
  <c r="J512" i="42"/>
  <c r="A512" i="42" s="1"/>
  <c r="J512" i="43"/>
  <c r="J423" i="42"/>
  <c r="J434" i="42" s="1"/>
  <c r="J423" i="43"/>
  <c r="J339" i="42"/>
  <c r="J340" i="42" s="1"/>
  <c r="J339" i="43"/>
  <c r="J557" i="42"/>
  <c r="J564" i="42" s="1"/>
  <c r="J557" i="43"/>
  <c r="J359" i="42"/>
  <c r="J369" i="42" s="1"/>
  <c r="J359" i="43"/>
  <c r="J572" i="42"/>
  <c r="J573" i="42" s="1"/>
  <c r="J572" i="43"/>
  <c r="J470" i="42"/>
  <c r="J481" i="42" s="1"/>
  <c r="J470" i="43"/>
  <c r="J343" i="42"/>
  <c r="A343" i="42" s="1"/>
  <c r="J343" i="43"/>
  <c r="J397" i="42"/>
  <c r="J404" i="42" s="1"/>
  <c r="J397" i="43"/>
  <c r="J386" i="42"/>
  <c r="J391" i="42" s="1"/>
  <c r="J386" i="43"/>
  <c r="J435" i="42"/>
  <c r="J443" i="42" s="1"/>
  <c r="J435" i="43"/>
  <c r="J527" i="42"/>
  <c r="J536" i="42" s="1"/>
  <c r="J527" i="43"/>
  <c r="J345" i="42"/>
  <c r="J346" i="42" s="1"/>
  <c r="J345" i="43"/>
  <c r="J570" i="42"/>
  <c r="J411" i="66" l="1"/>
  <c r="A397" i="68"/>
  <c r="J519" i="68"/>
  <c r="J389" i="66"/>
  <c r="K389" i="66" s="1"/>
  <c r="J431" i="68"/>
  <c r="A345" i="68"/>
  <c r="J361" i="68"/>
  <c r="J374" i="68"/>
  <c r="A374" i="68" s="1"/>
  <c r="J451" i="66"/>
  <c r="J389" i="68"/>
  <c r="J390" i="68" s="1"/>
  <c r="A359" i="68"/>
  <c r="A485" i="68"/>
  <c r="J342" i="66"/>
  <c r="J504" i="66"/>
  <c r="K504" i="66" s="1"/>
  <c r="J443" i="68"/>
  <c r="J558" i="68"/>
  <c r="K558" i="68" s="1"/>
  <c r="J464" i="66"/>
  <c r="A435" i="68"/>
  <c r="J583" i="68"/>
  <c r="J570" i="68"/>
  <c r="A570" i="68" s="1"/>
  <c r="J462" i="68"/>
  <c r="J543" i="68"/>
  <c r="K543" i="68" s="1"/>
  <c r="J471" i="68"/>
  <c r="A527" i="68"/>
  <c r="J439" i="68"/>
  <c r="A439" i="68" s="1"/>
  <c r="J441" i="68"/>
  <c r="A441" i="68" s="1"/>
  <c r="J410" i="68"/>
  <c r="A410" i="68" s="1"/>
  <c r="J404" i="68"/>
  <c r="J405" i="68" s="1"/>
  <c r="J525" i="68"/>
  <c r="K525" i="68" s="1"/>
  <c r="J483" i="68"/>
  <c r="K483" i="68" s="1"/>
  <c r="A572" i="68"/>
  <c r="J363" i="68"/>
  <c r="K363" i="68" s="1"/>
  <c r="A557" i="68"/>
  <c r="J434" i="68"/>
  <c r="A434" i="68" s="1"/>
  <c r="J504" i="68"/>
  <c r="A504" i="68" s="1"/>
  <c r="J382" i="68"/>
  <c r="J383" i="68" s="1"/>
  <c r="J466" i="68"/>
  <c r="A466" i="68" s="1"/>
  <c r="J458" i="68"/>
  <c r="K458" i="68" s="1"/>
  <c r="J457" i="68"/>
  <c r="A457" i="68" s="1"/>
  <c r="J553" i="68"/>
  <c r="A553" i="68" s="1"/>
  <c r="A542" i="68"/>
  <c r="J437" i="68"/>
  <c r="K437" i="68" s="1"/>
  <c r="J446" i="68"/>
  <c r="A446" i="68" s="1"/>
  <c r="J398" i="68"/>
  <c r="K398" i="68" s="1"/>
  <c r="J408" i="68"/>
  <c r="A408" i="68" s="1"/>
  <c r="A343" i="68"/>
  <c r="J573" i="68"/>
  <c r="A573" i="68" s="1"/>
  <c r="J579" i="68"/>
  <c r="A579" i="68" s="1"/>
  <c r="J564" i="68"/>
  <c r="K564" i="68" s="1"/>
  <c r="J506" i="68"/>
  <c r="J507" i="68" s="1"/>
  <c r="J464" i="68"/>
  <c r="J465" i="68" s="1"/>
  <c r="A459" i="68"/>
  <c r="A447" i="68"/>
  <c r="J453" i="68"/>
  <c r="K453" i="68" s="1"/>
  <c r="J551" i="68"/>
  <c r="K551" i="68" s="1"/>
  <c r="J555" i="68"/>
  <c r="K555" i="68" s="1"/>
  <c r="J445" i="68"/>
  <c r="K445" i="68" s="1"/>
  <c r="J395" i="68"/>
  <c r="K395" i="68" s="1"/>
  <c r="J406" i="68"/>
  <c r="J407" i="68" s="1"/>
  <c r="J581" i="68"/>
  <c r="J582" i="68" s="1"/>
  <c r="J566" i="68"/>
  <c r="K566" i="68" s="1"/>
  <c r="J372" i="68"/>
  <c r="A372" i="68" s="1"/>
  <c r="J460" i="68"/>
  <c r="J461" i="68" s="1"/>
  <c r="J451" i="68"/>
  <c r="J452" i="68" s="1"/>
  <c r="J347" i="68"/>
  <c r="J353" i="68" s="1"/>
  <c r="J347" i="69"/>
  <c r="J536" i="68"/>
  <c r="K536" i="68" s="1"/>
  <c r="J540" i="68"/>
  <c r="K540" i="68" s="1"/>
  <c r="A386" i="68"/>
  <c r="J396" i="68"/>
  <c r="K396" i="68" s="1"/>
  <c r="J521" i="68"/>
  <c r="A521" i="68" s="1"/>
  <c r="J513" i="68"/>
  <c r="K513" i="68" s="1"/>
  <c r="J479" i="68"/>
  <c r="A479" i="68" s="1"/>
  <c r="J481" i="68"/>
  <c r="K481" i="68" s="1"/>
  <c r="J360" i="68"/>
  <c r="K360" i="68" s="1"/>
  <c r="J366" i="68"/>
  <c r="K366" i="68" s="1"/>
  <c r="J369" i="68"/>
  <c r="A369" i="68" s="1"/>
  <c r="J427" i="68"/>
  <c r="J428" i="68" s="1"/>
  <c r="J380" i="68"/>
  <c r="K380" i="68" s="1"/>
  <c r="J373" i="68"/>
  <c r="A373" i="68" s="1"/>
  <c r="J377" i="68"/>
  <c r="A377" i="68" s="1"/>
  <c r="J491" i="68"/>
  <c r="K491" i="68" s="1"/>
  <c r="J496" i="68"/>
  <c r="K496" i="68" s="1"/>
  <c r="J341" i="68"/>
  <c r="A341" i="68" s="1"/>
  <c r="J538" i="69"/>
  <c r="A527" i="69"/>
  <c r="J536" i="69"/>
  <c r="J528" i="69"/>
  <c r="J540" i="69"/>
  <c r="J534" i="69"/>
  <c r="J396" i="69"/>
  <c r="J389" i="69"/>
  <c r="J393" i="69"/>
  <c r="J388" i="69"/>
  <c r="A386" i="69"/>
  <c r="J395" i="69"/>
  <c r="J387" i="69"/>
  <c r="J391" i="69"/>
  <c r="J523" i="69"/>
  <c r="J519" i="69"/>
  <c r="A512" i="69"/>
  <c r="J513" i="69"/>
  <c r="J521" i="69"/>
  <c r="J525" i="69"/>
  <c r="J483" i="69"/>
  <c r="A470" i="69"/>
  <c r="J481" i="69"/>
  <c r="J471" i="69"/>
  <c r="J479" i="69"/>
  <c r="J477" i="69"/>
  <c r="J370" i="69"/>
  <c r="J366" i="69"/>
  <c r="J367" i="69"/>
  <c r="J362" i="69"/>
  <c r="J363" i="69"/>
  <c r="A359" i="69"/>
  <c r="J369" i="69"/>
  <c r="J360" i="69"/>
  <c r="J361" i="69"/>
  <c r="J364" i="69"/>
  <c r="J365" i="69"/>
  <c r="A339" i="69"/>
  <c r="J340" i="69"/>
  <c r="J342" i="69"/>
  <c r="J341" i="69"/>
  <c r="J338" i="69"/>
  <c r="A338" i="69" s="1"/>
  <c r="J385" i="69"/>
  <c r="J373" i="69"/>
  <c r="J382" i="69"/>
  <c r="J377" i="69"/>
  <c r="J374" i="69"/>
  <c r="J378" i="69"/>
  <c r="A371" i="69"/>
  <c r="J375" i="69"/>
  <c r="J380" i="69"/>
  <c r="J376" i="69"/>
  <c r="J372" i="69"/>
  <c r="J384" i="69"/>
  <c r="J486" i="69"/>
  <c r="J489" i="69"/>
  <c r="A485" i="69"/>
  <c r="J495" i="69"/>
  <c r="J493" i="69"/>
  <c r="J491" i="69"/>
  <c r="J496" i="69"/>
  <c r="J434" i="69"/>
  <c r="A423" i="69"/>
  <c r="J427" i="69"/>
  <c r="J429" i="69"/>
  <c r="J424" i="69"/>
  <c r="J433" i="69"/>
  <c r="J431" i="69"/>
  <c r="J528" i="68"/>
  <c r="K528" i="68" s="1"/>
  <c r="J391" i="68"/>
  <c r="K391" i="68" s="1"/>
  <c r="J388" i="68"/>
  <c r="K388" i="68" s="1"/>
  <c r="J523" i="68"/>
  <c r="J524" i="68" s="1"/>
  <c r="A470" i="68"/>
  <c r="J367" i="68"/>
  <c r="A367" i="68" s="1"/>
  <c r="J370" i="68"/>
  <c r="A370" i="68" s="1"/>
  <c r="J362" i="68"/>
  <c r="A362" i="68" s="1"/>
  <c r="J424" i="68"/>
  <c r="A424" i="68" s="1"/>
  <c r="A423" i="68"/>
  <c r="J384" i="68"/>
  <c r="A384" i="68" s="1"/>
  <c r="J375" i="68"/>
  <c r="A375" i="68" s="1"/>
  <c r="A371" i="68"/>
  <c r="J495" i="68"/>
  <c r="K495" i="68" s="1"/>
  <c r="J489" i="68"/>
  <c r="J490" i="68" s="1"/>
  <c r="J340" i="68"/>
  <c r="A340" i="68" s="1"/>
  <c r="J346" i="69"/>
  <c r="A345" i="69"/>
  <c r="A435" i="69"/>
  <c r="J437" i="69"/>
  <c r="J441" i="69"/>
  <c r="J445" i="69"/>
  <c r="J439" i="69"/>
  <c r="J436" i="69"/>
  <c r="J443" i="69"/>
  <c r="J446" i="69"/>
  <c r="J411" i="69"/>
  <c r="J404" i="69"/>
  <c r="A397" i="69"/>
  <c r="J408" i="69"/>
  <c r="J398" i="69"/>
  <c r="J406" i="69"/>
  <c r="J410" i="69"/>
  <c r="J344" i="69"/>
  <c r="A343" i="69"/>
  <c r="J585" i="69"/>
  <c r="A572" i="69"/>
  <c r="J579" i="69"/>
  <c r="J583" i="69"/>
  <c r="J573" i="69"/>
  <c r="J581" i="69"/>
  <c r="J570" i="69"/>
  <c r="J568" i="69"/>
  <c r="J564" i="69"/>
  <c r="A557" i="69"/>
  <c r="J566" i="69"/>
  <c r="J558" i="69"/>
  <c r="J549" i="69"/>
  <c r="A542" i="69"/>
  <c r="J543" i="69"/>
  <c r="J555" i="69"/>
  <c r="J553" i="69"/>
  <c r="J551" i="69"/>
  <c r="J468" i="69"/>
  <c r="J466" i="69"/>
  <c r="J462" i="69"/>
  <c r="A459" i="69"/>
  <c r="J460" i="69"/>
  <c r="J464" i="69"/>
  <c r="J457" i="69"/>
  <c r="J455" i="69"/>
  <c r="J451" i="69"/>
  <c r="A447" i="69"/>
  <c r="J458" i="69"/>
  <c r="J448" i="69"/>
  <c r="J453" i="69"/>
  <c r="J506" i="69"/>
  <c r="J504" i="69"/>
  <c r="A497" i="69"/>
  <c r="J498" i="69"/>
  <c r="J534" i="68"/>
  <c r="K534" i="68" s="1"/>
  <c r="J387" i="68"/>
  <c r="A387" i="68" s="1"/>
  <c r="J365" i="68"/>
  <c r="A365" i="68" s="1"/>
  <c r="J429" i="68"/>
  <c r="A429" i="68" s="1"/>
  <c r="J376" i="68"/>
  <c r="K376" i="68" s="1"/>
  <c r="J378" i="68"/>
  <c r="K378" i="68" s="1"/>
  <c r="J486" i="68"/>
  <c r="A486" i="68" s="1"/>
  <c r="J477" i="66"/>
  <c r="A477" i="66" s="1"/>
  <c r="J363" i="66"/>
  <c r="A363" i="66" s="1"/>
  <c r="J408" i="66"/>
  <c r="K408" i="66" s="1"/>
  <c r="J573" i="66"/>
  <c r="J574" i="66" s="1"/>
  <c r="J384" i="66"/>
  <c r="A384" i="66" s="1"/>
  <c r="J448" i="66"/>
  <c r="K448" i="66" s="1"/>
  <c r="J388" i="66"/>
  <c r="A388" i="66" s="1"/>
  <c r="J521" i="66"/>
  <c r="J522" i="66" s="1"/>
  <c r="J564" i="66"/>
  <c r="K564" i="66" s="1"/>
  <c r="J462" i="66"/>
  <c r="J463" i="66" s="1"/>
  <c r="J433" i="66"/>
  <c r="A433" i="66" s="1"/>
  <c r="J344" i="66"/>
  <c r="K344" i="66" s="1"/>
  <c r="J355" i="68"/>
  <c r="J391" i="66"/>
  <c r="A391" i="66" s="1"/>
  <c r="A386" i="66"/>
  <c r="J398" i="66"/>
  <c r="K398" i="66" s="1"/>
  <c r="J404" i="66"/>
  <c r="J405" i="66" s="1"/>
  <c r="J519" i="66"/>
  <c r="K519" i="66" s="1"/>
  <c r="J583" i="66"/>
  <c r="K583" i="66" s="1"/>
  <c r="J585" i="66"/>
  <c r="A557" i="66"/>
  <c r="J340" i="66"/>
  <c r="K340" i="66" s="1"/>
  <c r="A459" i="66"/>
  <c r="J453" i="66"/>
  <c r="J454" i="66" s="1"/>
  <c r="J455" i="66"/>
  <c r="K455" i="66" s="1"/>
  <c r="J498" i="66"/>
  <c r="K498" i="66" s="1"/>
  <c r="K443" i="68"/>
  <c r="J444" i="68"/>
  <c r="A443" i="68"/>
  <c r="A388" i="68"/>
  <c r="J399" i="68"/>
  <c r="K523" i="68"/>
  <c r="K573" i="68"/>
  <c r="K579" i="68"/>
  <c r="J368" i="68"/>
  <c r="K362" i="68"/>
  <c r="J565" i="68"/>
  <c r="J505" i="68"/>
  <c r="K375" i="68"/>
  <c r="J463" i="68"/>
  <c r="A462" i="68"/>
  <c r="K462" i="68"/>
  <c r="A495" i="68"/>
  <c r="K549" i="68"/>
  <c r="J550" i="68"/>
  <c r="A549" i="68"/>
  <c r="K538" i="68"/>
  <c r="A538" i="68"/>
  <c r="J539" i="68"/>
  <c r="J442" i="68"/>
  <c r="J394" i="68"/>
  <c r="A393" i="68"/>
  <c r="K393" i="68"/>
  <c r="A411" i="68"/>
  <c r="K411" i="68"/>
  <c r="A344" i="68"/>
  <c r="K344" i="68"/>
  <c r="J478" i="68"/>
  <c r="A477" i="68"/>
  <c r="K477" i="68"/>
  <c r="K581" i="68"/>
  <c r="A585" i="68"/>
  <c r="K585" i="68"/>
  <c r="K364" i="68"/>
  <c r="A364" i="68"/>
  <c r="J567" i="68"/>
  <c r="J569" i="68"/>
  <c r="K568" i="68"/>
  <c r="A568" i="68"/>
  <c r="K429" i="68"/>
  <c r="A433" i="68"/>
  <c r="K433" i="68"/>
  <c r="K506" i="68"/>
  <c r="A385" i="68"/>
  <c r="K385" i="68"/>
  <c r="J494" i="68"/>
  <c r="A493" i="68"/>
  <c r="K493" i="68"/>
  <c r="J387" i="66"/>
  <c r="K387" i="66" s="1"/>
  <c r="J396" i="66"/>
  <c r="A396" i="66" s="1"/>
  <c r="J406" i="66"/>
  <c r="J407" i="66" s="1"/>
  <c r="A512" i="66"/>
  <c r="J523" i="66"/>
  <c r="A523" i="66" s="1"/>
  <c r="A572" i="66"/>
  <c r="J566" i="66"/>
  <c r="A566" i="66" s="1"/>
  <c r="J568" i="66"/>
  <c r="A568" i="66" s="1"/>
  <c r="A339" i="66"/>
  <c r="J460" i="66"/>
  <c r="J461" i="66" s="1"/>
  <c r="J468" i="66"/>
  <c r="K468" i="66" s="1"/>
  <c r="J457" i="66"/>
  <c r="A457" i="66" s="1"/>
  <c r="J458" i="66"/>
  <c r="K458" i="66" s="1"/>
  <c r="A497" i="66"/>
  <c r="A437" i="68"/>
  <c r="A396" i="68"/>
  <c r="A513" i="68"/>
  <c r="J480" i="68"/>
  <c r="K583" i="68"/>
  <c r="J584" i="68"/>
  <c r="A583" i="68"/>
  <c r="J559" i="68"/>
  <c r="A427" i="68"/>
  <c r="A498" i="68"/>
  <c r="J499" i="68"/>
  <c r="K498" i="68"/>
  <c r="K373" i="68"/>
  <c r="A464" i="68"/>
  <c r="A491" i="68"/>
  <c r="A496" i="68"/>
  <c r="A455" i="68"/>
  <c r="J456" i="68"/>
  <c r="K455" i="68"/>
  <c r="K341" i="68"/>
  <c r="K553" i="68"/>
  <c r="K439" i="68"/>
  <c r="J440" i="68"/>
  <c r="J449" i="68"/>
  <c r="K448" i="68"/>
  <c r="A448" i="68"/>
  <c r="J395" i="66"/>
  <c r="A395" i="66" s="1"/>
  <c r="J410" i="66"/>
  <c r="K410" i="66" s="1"/>
  <c r="J513" i="66"/>
  <c r="K513" i="66" s="1"/>
  <c r="J581" i="66"/>
  <c r="A581" i="66" s="1"/>
  <c r="J558" i="66"/>
  <c r="K558" i="66" s="1"/>
  <c r="K346" i="68"/>
  <c r="A346" i="68"/>
  <c r="A436" i="68"/>
  <c r="K436" i="68"/>
  <c r="A389" i="68"/>
  <c r="K410" i="68"/>
  <c r="K519" i="68"/>
  <c r="J520" i="68"/>
  <c r="A519" i="68"/>
  <c r="A525" i="68"/>
  <c r="J472" i="68"/>
  <c r="A471" i="68"/>
  <c r="K471" i="68"/>
  <c r="A361" i="68"/>
  <c r="K361" i="68"/>
  <c r="K434" i="68"/>
  <c r="J432" i="68"/>
  <c r="K431" i="68"/>
  <c r="A431" i="68"/>
  <c r="K372" i="68"/>
  <c r="K374" i="68"/>
  <c r="K382" i="68"/>
  <c r="A460" i="68"/>
  <c r="A468" i="68"/>
  <c r="K468" i="68"/>
  <c r="A458" i="68"/>
  <c r="A342" i="68"/>
  <c r="K342" i="68"/>
  <c r="J552" i="68"/>
  <c r="A555" i="68"/>
  <c r="J540" i="66"/>
  <c r="A359" i="66"/>
  <c r="J543" i="66"/>
  <c r="A543" i="66" s="1"/>
  <c r="J378" i="66"/>
  <c r="K378" i="66" s="1"/>
  <c r="J534" i="66"/>
  <c r="J536" i="66"/>
  <c r="J537" i="66" s="1"/>
  <c r="A527" i="66"/>
  <c r="J441" i="66"/>
  <c r="K441" i="66" s="1"/>
  <c r="J471" i="66"/>
  <c r="J364" i="66"/>
  <c r="K364" i="66" s="1"/>
  <c r="J377" i="66"/>
  <c r="A377" i="66" s="1"/>
  <c r="A371" i="66"/>
  <c r="J495" i="66"/>
  <c r="J431" i="66"/>
  <c r="J432" i="66" s="1"/>
  <c r="J528" i="66"/>
  <c r="A528" i="66" s="1"/>
  <c r="J445" i="66"/>
  <c r="A445" i="66" s="1"/>
  <c r="J439" i="66"/>
  <c r="J483" i="66"/>
  <c r="K483" i="66" s="1"/>
  <c r="J370" i="66"/>
  <c r="A370" i="66" s="1"/>
  <c r="J366" i="66"/>
  <c r="K366" i="66" s="1"/>
  <c r="J549" i="66"/>
  <c r="J374" i="66"/>
  <c r="A374" i="66" s="1"/>
  <c r="J493" i="66"/>
  <c r="A493" i="66" s="1"/>
  <c r="J427" i="66"/>
  <c r="J428" i="66" s="1"/>
  <c r="A345" i="66"/>
  <c r="J446" i="66"/>
  <c r="A446" i="66" s="1"/>
  <c r="A435" i="66"/>
  <c r="J479" i="66"/>
  <c r="K479" i="66" s="1"/>
  <c r="J367" i="66"/>
  <c r="J553" i="66"/>
  <c r="K553" i="66" s="1"/>
  <c r="J373" i="66"/>
  <c r="A373" i="66" s="1"/>
  <c r="J429" i="66"/>
  <c r="A429" i="66" s="1"/>
  <c r="J443" i="66"/>
  <c r="J481" i="66"/>
  <c r="A481" i="66" s="1"/>
  <c r="J365" i="66"/>
  <c r="K365" i="66" s="1"/>
  <c r="J369" i="66"/>
  <c r="K369" i="66" s="1"/>
  <c r="J362" i="66"/>
  <c r="A542" i="66"/>
  <c r="J555" i="66"/>
  <c r="K555" i="66" s="1"/>
  <c r="J376" i="66"/>
  <c r="A376" i="66" s="1"/>
  <c r="J375" i="66"/>
  <c r="J385" i="66"/>
  <c r="A385" i="66" s="1"/>
  <c r="J491" i="66"/>
  <c r="J492" i="66" s="1"/>
  <c r="A485" i="66"/>
  <c r="A423" i="66"/>
  <c r="J361" i="66"/>
  <c r="A361" i="66" s="1"/>
  <c r="J380" i="66"/>
  <c r="J381" i="66" s="1"/>
  <c r="J372" i="66"/>
  <c r="K372" i="66" s="1"/>
  <c r="J486" i="66"/>
  <c r="J424" i="66"/>
  <c r="K424" i="66" s="1"/>
  <c r="J483" i="67"/>
  <c r="J477" i="67"/>
  <c r="A470" i="67"/>
  <c r="J481" i="67"/>
  <c r="J471" i="67"/>
  <c r="J479" i="67"/>
  <c r="J364" i="67"/>
  <c r="J362" i="67"/>
  <c r="A359" i="67"/>
  <c r="J363" i="67"/>
  <c r="J366" i="67"/>
  <c r="J367" i="67"/>
  <c r="J365" i="67"/>
  <c r="J361" i="67"/>
  <c r="J370" i="67"/>
  <c r="J369" i="67"/>
  <c r="J360" i="67"/>
  <c r="J346" i="67"/>
  <c r="A345" i="67"/>
  <c r="J431" i="67"/>
  <c r="J424" i="67"/>
  <c r="J434" i="67"/>
  <c r="A423" i="67"/>
  <c r="J429" i="67"/>
  <c r="J427" i="67"/>
  <c r="J433" i="67"/>
  <c r="J555" i="67"/>
  <c r="J553" i="67"/>
  <c r="A542" i="67"/>
  <c r="J543" i="67"/>
  <c r="J551" i="67"/>
  <c r="J549" i="67"/>
  <c r="J446" i="67"/>
  <c r="A435" i="67"/>
  <c r="J443" i="67"/>
  <c r="J439" i="67"/>
  <c r="J445" i="67"/>
  <c r="J436" i="67"/>
  <c r="J437" i="67"/>
  <c r="J441" i="67"/>
  <c r="J375" i="67"/>
  <c r="J374" i="67"/>
  <c r="J378" i="67"/>
  <c r="J373" i="67"/>
  <c r="J380" i="67"/>
  <c r="J385" i="67"/>
  <c r="A371" i="67"/>
  <c r="J376" i="67"/>
  <c r="J384" i="67"/>
  <c r="J382" i="67"/>
  <c r="J377" i="67"/>
  <c r="J372" i="67"/>
  <c r="J496" i="67"/>
  <c r="A485" i="67"/>
  <c r="J493" i="67"/>
  <c r="J489" i="67"/>
  <c r="J491" i="67"/>
  <c r="J495" i="67"/>
  <c r="J486" i="67"/>
  <c r="J540" i="67"/>
  <c r="J534" i="67"/>
  <c r="J538" i="67"/>
  <c r="A527" i="67"/>
  <c r="J528" i="67"/>
  <c r="J536" i="67"/>
  <c r="J347" i="66"/>
  <c r="J349" i="66" s="1"/>
  <c r="J347" i="67"/>
  <c r="J519" i="64"/>
  <c r="J520" i="64" s="1"/>
  <c r="A343" i="67"/>
  <c r="J344" i="67"/>
  <c r="J585" i="67"/>
  <c r="J579" i="67"/>
  <c r="A572" i="67"/>
  <c r="J573" i="67"/>
  <c r="J583" i="67"/>
  <c r="J581" i="67"/>
  <c r="J570" i="67"/>
  <c r="J568" i="67"/>
  <c r="J564" i="67"/>
  <c r="A557" i="67"/>
  <c r="J566" i="67"/>
  <c r="J558" i="67"/>
  <c r="J341" i="67"/>
  <c r="J340" i="67"/>
  <c r="J338" i="67"/>
  <c r="A338" i="67" s="1"/>
  <c r="A339" i="67"/>
  <c r="J342" i="67"/>
  <c r="J525" i="67"/>
  <c r="J523" i="67"/>
  <c r="J519" i="67"/>
  <c r="J513" i="67"/>
  <c r="A512" i="67"/>
  <c r="J521" i="67"/>
  <c r="J506" i="67"/>
  <c r="A497" i="67"/>
  <c r="J504" i="67"/>
  <c r="J498" i="67"/>
  <c r="A397" i="67"/>
  <c r="J398" i="67"/>
  <c r="J406" i="67"/>
  <c r="J411" i="67"/>
  <c r="J410" i="67"/>
  <c r="J404" i="67"/>
  <c r="J408" i="67"/>
  <c r="J468" i="67"/>
  <c r="J462" i="67"/>
  <c r="A459" i="67"/>
  <c r="J466" i="67"/>
  <c r="J464" i="67"/>
  <c r="J460" i="67"/>
  <c r="J455" i="67"/>
  <c r="A447" i="67"/>
  <c r="J457" i="67"/>
  <c r="J448" i="67"/>
  <c r="J453" i="67"/>
  <c r="J451" i="67"/>
  <c r="J458" i="67"/>
  <c r="A386" i="67"/>
  <c r="J389" i="67"/>
  <c r="J395" i="67"/>
  <c r="J393" i="67"/>
  <c r="J396" i="67"/>
  <c r="J387" i="67"/>
  <c r="J391" i="67"/>
  <c r="J388" i="67"/>
  <c r="J451" i="62"/>
  <c r="J452" i="62" s="1"/>
  <c r="J521" i="62"/>
  <c r="J393" i="64"/>
  <c r="A393" i="64" s="1"/>
  <c r="J460" i="62"/>
  <c r="A460" i="62" s="1"/>
  <c r="A527" i="64"/>
  <c r="J460" i="64"/>
  <c r="J466" i="62"/>
  <c r="A466" i="62" s="1"/>
  <c r="J455" i="62"/>
  <c r="J456" i="62" s="1"/>
  <c r="J540" i="64"/>
  <c r="A540" i="64" s="1"/>
  <c r="A470" i="64"/>
  <c r="J457" i="64"/>
  <c r="A457" i="64" s="1"/>
  <c r="J453" i="62"/>
  <c r="J454" i="62" s="1"/>
  <c r="J406" i="64"/>
  <c r="J407" i="64" s="1"/>
  <c r="J468" i="62"/>
  <c r="J388" i="64"/>
  <c r="A388" i="64" s="1"/>
  <c r="J367" i="64"/>
  <c r="J368" i="64" s="1"/>
  <c r="K396" i="66"/>
  <c r="K434" i="66"/>
  <c r="A434" i="66"/>
  <c r="J528" i="64"/>
  <c r="J529" i="64" s="1"/>
  <c r="J538" i="64"/>
  <c r="J539" i="64" s="1"/>
  <c r="J396" i="64"/>
  <c r="K396" i="64" s="1"/>
  <c r="J389" i="64"/>
  <c r="K389" i="64" s="1"/>
  <c r="A397" i="64"/>
  <c r="J408" i="64"/>
  <c r="A408" i="64" s="1"/>
  <c r="J369" i="64"/>
  <c r="A369" i="64" s="1"/>
  <c r="J513" i="64"/>
  <c r="K513" i="64" s="1"/>
  <c r="J506" i="64"/>
  <c r="J507" i="64" s="1"/>
  <c r="J448" i="64"/>
  <c r="A448" i="64" s="1"/>
  <c r="J440" i="66"/>
  <c r="K439" i="66"/>
  <c r="A439" i="66"/>
  <c r="A389" i="66"/>
  <c r="A408" i="66"/>
  <c r="A411" i="66"/>
  <c r="K411" i="66"/>
  <c r="K521" i="66"/>
  <c r="J584" i="66"/>
  <c r="A585" i="66"/>
  <c r="K585" i="66"/>
  <c r="K360" i="66"/>
  <c r="A360" i="66"/>
  <c r="K566" i="66"/>
  <c r="K342" i="66"/>
  <c r="A342" i="66"/>
  <c r="K375" i="66"/>
  <c r="A375" i="66"/>
  <c r="K457" i="66"/>
  <c r="K534" i="66"/>
  <c r="A534" i="66"/>
  <c r="J535" i="66"/>
  <c r="K406" i="66"/>
  <c r="A406" i="66"/>
  <c r="J368" i="66"/>
  <c r="K367" i="66"/>
  <c r="A367" i="66"/>
  <c r="K363" i="66"/>
  <c r="A558" i="66"/>
  <c r="A570" i="66"/>
  <c r="K570" i="66"/>
  <c r="J552" i="66"/>
  <c r="K551" i="66"/>
  <c r="A551" i="66"/>
  <c r="J383" i="66"/>
  <c r="K382" i="66"/>
  <c r="A382" i="66"/>
  <c r="K464" i="66"/>
  <c r="A464" i="66"/>
  <c r="J465" i="66"/>
  <c r="K486" i="66"/>
  <c r="J487" i="66"/>
  <c r="A486" i="66"/>
  <c r="J505" i="66"/>
  <c r="J481" i="62"/>
  <c r="A481" i="62" s="1"/>
  <c r="J534" i="64"/>
  <c r="K534" i="64" s="1"/>
  <c r="J391" i="64"/>
  <c r="J392" i="64" s="1"/>
  <c r="J395" i="64"/>
  <c r="A395" i="64" s="1"/>
  <c r="J404" i="64"/>
  <c r="J405" i="64" s="1"/>
  <c r="J411" i="64"/>
  <c r="A411" i="64" s="1"/>
  <c r="J483" i="64"/>
  <c r="K483" i="64" s="1"/>
  <c r="A359" i="64"/>
  <c r="J525" i="64"/>
  <c r="A525" i="64" s="1"/>
  <c r="A459" i="64"/>
  <c r="J458" i="64"/>
  <c r="A458" i="64" s="1"/>
  <c r="A436" i="66"/>
  <c r="K436" i="66"/>
  <c r="K395" i="66"/>
  <c r="J394" i="66"/>
  <c r="A393" i="66"/>
  <c r="K393" i="66"/>
  <c r="K525" i="66"/>
  <c r="A525" i="66"/>
  <c r="K471" i="66"/>
  <c r="A471" i="66"/>
  <c r="J472" i="66"/>
  <c r="A364" i="66"/>
  <c r="A341" i="66"/>
  <c r="K341" i="66"/>
  <c r="J550" i="66"/>
  <c r="A549" i="66"/>
  <c r="K549" i="66"/>
  <c r="K374" i="66"/>
  <c r="K460" i="66"/>
  <c r="A460" i="66"/>
  <c r="A468" i="66"/>
  <c r="J490" i="66"/>
  <c r="K489" i="66"/>
  <c r="A489" i="66"/>
  <c r="A453" i="66"/>
  <c r="A540" i="66"/>
  <c r="K540" i="66"/>
  <c r="K496" i="66"/>
  <c r="A496" i="66"/>
  <c r="J387" i="64"/>
  <c r="A387" i="64" s="1"/>
  <c r="J410" i="64"/>
  <c r="A410" i="64" s="1"/>
  <c r="J361" i="64"/>
  <c r="A361" i="64" s="1"/>
  <c r="A339" i="64"/>
  <c r="J504" i="64"/>
  <c r="A504" i="64" s="1"/>
  <c r="J468" i="64"/>
  <c r="A468" i="64" s="1"/>
  <c r="J455" i="64"/>
  <c r="J456" i="64" s="1"/>
  <c r="K346" i="66"/>
  <c r="A346" i="66"/>
  <c r="A538" i="66"/>
  <c r="J539" i="66"/>
  <c r="K538" i="66"/>
  <c r="K443" i="66"/>
  <c r="A443" i="66"/>
  <c r="J444" i="66"/>
  <c r="J438" i="66"/>
  <c r="K437" i="66"/>
  <c r="A437" i="66"/>
  <c r="A398" i="66"/>
  <c r="J399" i="66"/>
  <c r="J580" i="66"/>
  <c r="K579" i="66"/>
  <c r="A579" i="66"/>
  <c r="K362" i="66"/>
  <c r="A362" i="66"/>
  <c r="J467" i="66"/>
  <c r="K466" i="66"/>
  <c r="A466" i="66"/>
  <c r="K495" i="66"/>
  <c r="A495" i="66"/>
  <c r="K451" i="66"/>
  <c r="A451" i="66"/>
  <c r="J452" i="66"/>
  <c r="K433" i="66"/>
  <c r="J507" i="66"/>
  <c r="K506" i="66"/>
  <c r="A506" i="66"/>
  <c r="J341" i="62"/>
  <c r="A341" i="62" s="1"/>
  <c r="J404" i="62"/>
  <c r="K404" i="62" s="1"/>
  <c r="J441" i="62"/>
  <c r="A441" i="62" s="1"/>
  <c r="J362" i="62"/>
  <c r="K362" i="62" s="1"/>
  <c r="J464" i="62"/>
  <c r="J465" i="62" s="1"/>
  <c r="J462" i="62"/>
  <c r="A462" i="62" s="1"/>
  <c r="J458" i="62"/>
  <c r="J469" i="62" s="1"/>
  <c r="J448" i="62"/>
  <c r="A448" i="62" s="1"/>
  <c r="J479" i="64"/>
  <c r="A479" i="64" s="1"/>
  <c r="J362" i="64"/>
  <c r="A362" i="64" s="1"/>
  <c r="J341" i="64"/>
  <c r="K341" i="64" s="1"/>
  <c r="J367" i="62"/>
  <c r="K367" i="62" s="1"/>
  <c r="J506" i="62"/>
  <c r="J507" i="62" s="1"/>
  <c r="A447" i="62"/>
  <c r="A435" i="62"/>
  <c r="J585" i="64"/>
  <c r="A585" i="64" s="1"/>
  <c r="J346" i="62"/>
  <c r="K346" i="62" s="1"/>
  <c r="A397" i="62"/>
  <c r="J378" i="64"/>
  <c r="K378" i="64" s="1"/>
  <c r="J555" i="64"/>
  <c r="K555" i="64" s="1"/>
  <c r="J466" i="60"/>
  <c r="J467" i="60" s="1"/>
  <c r="J536" i="62"/>
  <c r="A536" i="62" s="1"/>
  <c r="J385" i="62"/>
  <c r="K385" i="62" s="1"/>
  <c r="A345" i="64"/>
  <c r="A435" i="64"/>
  <c r="J344" i="64"/>
  <c r="A344" i="64" s="1"/>
  <c r="J583" i="64"/>
  <c r="J584" i="64" s="1"/>
  <c r="J568" i="64"/>
  <c r="A568" i="64" s="1"/>
  <c r="J434" i="64"/>
  <c r="K434" i="64" s="1"/>
  <c r="J553" i="64"/>
  <c r="J554" i="64" s="1"/>
  <c r="J373" i="64"/>
  <c r="A373" i="64" s="1"/>
  <c r="J558" i="62"/>
  <c r="K558" i="62" s="1"/>
  <c r="J549" i="62"/>
  <c r="K549" i="62" s="1"/>
  <c r="J385" i="64"/>
  <c r="A385" i="64" s="1"/>
  <c r="A497" i="60"/>
  <c r="J391" i="62"/>
  <c r="A391" i="62" s="1"/>
  <c r="J583" i="62"/>
  <c r="J584" i="62" s="1"/>
  <c r="J570" i="62"/>
  <c r="A570" i="62" s="1"/>
  <c r="J445" i="64"/>
  <c r="A445" i="64" s="1"/>
  <c r="J558" i="64"/>
  <c r="J559" i="64" s="1"/>
  <c r="J431" i="64"/>
  <c r="J432" i="64" s="1"/>
  <c r="J347" i="64"/>
  <c r="J338" i="64" s="1"/>
  <c r="A338" i="64" s="1"/>
  <c r="J347" i="65"/>
  <c r="J338" i="65" s="1"/>
  <c r="A338" i="65" s="1"/>
  <c r="J443" i="64"/>
  <c r="K443" i="64" s="1"/>
  <c r="J446" i="64"/>
  <c r="K446" i="64" s="1"/>
  <c r="J481" i="64"/>
  <c r="A481" i="64" s="1"/>
  <c r="J581" i="64"/>
  <c r="J582" i="64" s="1"/>
  <c r="J579" i="64"/>
  <c r="J580" i="64" s="1"/>
  <c r="J364" i="64"/>
  <c r="K364" i="64" s="1"/>
  <c r="J360" i="64"/>
  <c r="K360" i="64" s="1"/>
  <c r="J370" i="64"/>
  <c r="K370" i="64" s="1"/>
  <c r="J564" i="64"/>
  <c r="J565" i="64" s="1"/>
  <c r="J340" i="64"/>
  <c r="K340" i="64" s="1"/>
  <c r="J424" i="64"/>
  <c r="J425" i="64" s="1"/>
  <c r="A423" i="64"/>
  <c r="J523" i="64"/>
  <c r="K523" i="64" s="1"/>
  <c r="J551" i="64"/>
  <c r="A551" i="64" s="1"/>
  <c r="J549" i="64"/>
  <c r="K549" i="64" s="1"/>
  <c r="A497" i="64"/>
  <c r="J372" i="64"/>
  <c r="K372" i="64" s="1"/>
  <c r="J384" i="64"/>
  <c r="K384" i="64" s="1"/>
  <c r="J382" i="64"/>
  <c r="A382" i="64" s="1"/>
  <c r="J466" i="64"/>
  <c r="J467" i="64" s="1"/>
  <c r="J495" i="64"/>
  <c r="K495" i="64" s="1"/>
  <c r="J489" i="64"/>
  <c r="K489" i="64" s="1"/>
  <c r="J453" i="64"/>
  <c r="A453" i="64" s="1"/>
  <c r="A447" i="64"/>
  <c r="J344" i="65"/>
  <c r="A343" i="65"/>
  <c r="J585" i="65"/>
  <c r="J579" i="65"/>
  <c r="A572" i="65"/>
  <c r="J573" i="65"/>
  <c r="J583" i="65"/>
  <c r="J581" i="65"/>
  <c r="J570" i="65"/>
  <c r="J564" i="65"/>
  <c r="A557" i="65"/>
  <c r="J568" i="65"/>
  <c r="J558" i="65"/>
  <c r="J566" i="65"/>
  <c r="J424" i="65"/>
  <c r="A423" i="65"/>
  <c r="J427" i="65"/>
  <c r="J431" i="65"/>
  <c r="J433" i="65"/>
  <c r="J434" i="65"/>
  <c r="J429" i="65"/>
  <c r="J555" i="65"/>
  <c r="J549" i="65"/>
  <c r="J553" i="65"/>
  <c r="J543" i="65"/>
  <c r="A542" i="65"/>
  <c r="J551" i="65"/>
  <c r="J384" i="65"/>
  <c r="J374" i="65"/>
  <c r="J382" i="65"/>
  <c r="J375" i="65"/>
  <c r="A371" i="65"/>
  <c r="J378" i="65"/>
  <c r="J373" i="65"/>
  <c r="J380" i="65"/>
  <c r="J377" i="65"/>
  <c r="J376" i="65"/>
  <c r="J385" i="65"/>
  <c r="J372" i="65"/>
  <c r="J496" i="65"/>
  <c r="J489" i="65"/>
  <c r="J493" i="65"/>
  <c r="A485" i="65"/>
  <c r="J491" i="65"/>
  <c r="J486" i="65"/>
  <c r="J495" i="65"/>
  <c r="J346" i="65"/>
  <c r="A345" i="65"/>
  <c r="J446" i="65"/>
  <c r="J443" i="65"/>
  <c r="J439" i="65"/>
  <c r="J437" i="65"/>
  <c r="A435" i="65"/>
  <c r="J441" i="65"/>
  <c r="J445" i="65"/>
  <c r="J436" i="65"/>
  <c r="J493" i="64"/>
  <c r="K493" i="64" s="1"/>
  <c r="A485" i="64"/>
  <c r="J436" i="64"/>
  <c r="K436" i="64" s="1"/>
  <c r="J437" i="64"/>
  <c r="J438" i="64" s="1"/>
  <c r="J471" i="64"/>
  <c r="A471" i="64" s="1"/>
  <c r="J573" i="64"/>
  <c r="A573" i="64" s="1"/>
  <c r="J366" i="64"/>
  <c r="K366" i="64" s="1"/>
  <c r="J365" i="64"/>
  <c r="A365" i="64" s="1"/>
  <c r="J566" i="64"/>
  <c r="K566" i="64" s="1"/>
  <c r="J570" i="64"/>
  <c r="K570" i="64" s="1"/>
  <c r="J429" i="64"/>
  <c r="K429" i="64" s="1"/>
  <c r="J521" i="64"/>
  <c r="J522" i="64" s="1"/>
  <c r="J543" i="64"/>
  <c r="J544" i="64" s="1"/>
  <c r="J376" i="64"/>
  <c r="A376" i="64" s="1"/>
  <c r="J380" i="64"/>
  <c r="A380" i="64" s="1"/>
  <c r="A371" i="64"/>
  <c r="J464" i="64"/>
  <c r="A464" i="64" s="1"/>
  <c r="J491" i="64"/>
  <c r="A491" i="64" s="1"/>
  <c r="J496" i="64"/>
  <c r="A496" i="64" s="1"/>
  <c r="J395" i="65"/>
  <c r="J393" i="65"/>
  <c r="J389" i="65"/>
  <c r="A386" i="65"/>
  <c r="J396" i="65"/>
  <c r="J387" i="65"/>
  <c r="J388" i="65"/>
  <c r="J391" i="65"/>
  <c r="J483" i="65"/>
  <c r="J481" i="65"/>
  <c r="J477" i="65"/>
  <c r="A470" i="65"/>
  <c r="J479" i="65"/>
  <c r="J471" i="65"/>
  <c r="J367" i="65"/>
  <c r="J362" i="65"/>
  <c r="J360" i="65"/>
  <c r="A359" i="65"/>
  <c r="J361" i="65"/>
  <c r="J364" i="65"/>
  <c r="J370" i="65"/>
  <c r="J366" i="65"/>
  <c r="J363" i="65"/>
  <c r="J369" i="65"/>
  <c r="J365" i="65"/>
  <c r="J340" i="65"/>
  <c r="J341" i="65"/>
  <c r="A339" i="65"/>
  <c r="J342" i="65"/>
  <c r="J525" i="65"/>
  <c r="J519" i="65"/>
  <c r="J523" i="65"/>
  <c r="A512" i="65"/>
  <c r="J521" i="65"/>
  <c r="J513" i="65"/>
  <c r="J506" i="65"/>
  <c r="J504" i="65"/>
  <c r="A497" i="65"/>
  <c r="J498" i="65"/>
  <c r="J468" i="65"/>
  <c r="J466" i="65"/>
  <c r="A459" i="65"/>
  <c r="J462" i="65"/>
  <c r="J460" i="65"/>
  <c r="J464" i="65"/>
  <c r="J448" i="65"/>
  <c r="A447" i="65"/>
  <c r="J457" i="65"/>
  <c r="J455" i="65"/>
  <c r="J451" i="65"/>
  <c r="J458" i="65"/>
  <c r="J453" i="65"/>
  <c r="J540" i="65"/>
  <c r="A527" i="65"/>
  <c r="J528" i="65"/>
  <c r="J536" i="65"/>
  <c r="J534" i="65"/>
  <c r="J538" i="65"/>
  <c r="J410" i="65"/>
  <c r="J408" i="65"/>
  <c r="J404" i="65"/>
  <c r="A397" i="65"/>
  <c r="J406" i="65"/>
  <c r="J411" i="65"/>
  <c r="J398" i="65"/>
  <c r="J441" i="64"/>
  <c r="A441" i="64" s="1"/>
  <c r="J433" i="64"/>
  <c r="K433" i="64" s="1"/>
  <c r="J375" i="64"/>
  <c r="A375" i="64" s="1"/>
  <c r="J377" i="64"/>
  <c r="A377" i="64" s="1"/>
  <c r="J436" i="62"/>
  <c r="K436" i="62" s="1"/>
  <c r="J445" i="62"/>
  <c r="K445" i="62" s="1"/>
  <c r="J406" i="62"/>
  <c r="A406" i="62" s="1"/>
  <c r="J479" i="62"/>
  <c r="J480" i="62" s="1"/>
  <c r="J477" i="62"/>
  <c r="K477" i="62" s="1"/>
  <c r="J370" i="62"/>
  <c r="K370" i="62" s="1"/>
  <c r="J365" i="62"/>
  <c r="A365" i="62" s="1"/>
  <c r="A359" i="62"/>
  <c r="J342" i="62"/>
  <c r="K342" i="62" s="1"/>
  <c r="J513" i="62"/>
  <c r="A513" i="62" s="1"/>
  <c r="A512" i="62"/>
  <c r="J498" i="62"/>
  <c r="J499" i="62" s="1"/>
  <c r="J439" i="62"/>
  <c r="K439" i="62" s="1"/>
  <c r="J443" i="62"/>
  <c r="K443" i="62" s="1"/>
  <c r="J411" i="62"/>
  <c r="K411" i="62" s="1"/>
  <c r="J398" i="62"/>
  <c r="A398" i="62" s="1"/>
  <c r="J471" i="62"/>
  <c r="A471" i="62" s="1"/>
  <c r="J483" i="62"/>
  <c r="A483" i="62" s="1"/>
  <c r="J369" i="62"/>
  <c r="A369" i="62" s="1"/>
  <c r="J363" i="62"/>
  <c r="A363" i="62" s="1"/>
  <c r="J364" i="62"/>
  <c r="A364" i="62" s="1"/>
  <c r="J340" i="62"/>
  <c r="K340" i="62" s="1"/>
  <c r="J523" i="62"/>
  <c r="A523" i="62" s="1"/>
  <c r="J525" i="62"/>
  <c r="A525" i="62" s="1"/>
  <c r="A497" i="62"/>
  <c r="J437" i="62"/>
  <c r="J438" i="62" s="1"/>
  <c r="J410" i="62"/>
  <c r="K410" i="62" s="1"/>
  <c r="J360" i="62"/>
  <c r="K360" i="62" s="1"/>
  <c r="J366" i="62"/>
  <c r="K366" i="62" s="1"/>
  <c r="J451" i="60"/>
  <c r="A451" i="60" s="1"/>
  <c r="J389" i="62"/>
  <c r="K389" i="62" s="1"/>
  <c r="J431" i="62"/>
  <c r="K431" i="62" s="1"/>
  <c r="J372" i="62"/>
  <c r="A372" i="62" s="1"/>
  <c r="J519" i="60"/>
  <c r="A519" i="60" s="1"/>
  <c r="J448" i="60"/>
  <c r="J449" i="60" s="1"/>
  <c r="J382" i="62"/>
  <c r="K382" i="62" s="1"/>
  <c r="J364" i="60"/>
  <c r="K364" i="60" s="1"/>
  <c r="J440" i="64"/>
  <c r="A439" i="64"/>
  <c r="K439" i="64"/>
  <c r="K342" i="64"/>
  <c r="A342" i="64"/>
  <c r="A498" i="64"/>
  <c r="J499" i="64"/>
  <c r="K498" i="64"/>
  <c r="J463" i="64"/>
  <c r="K462" i="64"/>
  <c r="A462" i="64"/>
  <c r="J452" i="64"/>
  <c r="K451" i="64"/>
  <c r="A451" i="64"/>
  <c r="A427" i="64"/>
  <c r="J428" i="64"/>
  <c r="K427" i="64"/>
  <c r="K374" i="64"/>
  <c r="A374" i="64"/>
  <c r="K460" i="64"/>
  <c r="J461" i="64"/>
  <c r="A460" i="64"/>
  <c r="K468" i="64"/>
  <c r="J487" i="64"/>
  <c r="K486" i="64"/>
  <c r="A486" i="64"/>
  <c r="K346" i="64"/>
  <c r="A346" i="64"/>
  <c r="K536" i="64"/>
  <c r="A536" i="64"/>
  <c r="J537" i="64"/>
  <c r="K410" i="64"/>
  <c r="J399" i="64"/>
  <c r="K398" i="64"/>
  <c r="A398" i="64"/>
  <c r="J478" i="64"/>
  <c r="K477" i="64"/>
  <c r="A477" i="64"/>
  <c r="K363" i="64"/>
  <c r="A363" i="64"/>
  <c r="K385" i="64"/>
  <c r="J340" i="60"/>
  <c r="K340" i="60" s="1"/>
  <c r="A359" i="60"/>
  <c r="J460" i="60"/>
  <c r="J461" i="60" s="1"/>
  <c r="J410" i="60"/>
  <c r="A410" i="60" s="1"/>
  <c r="J342" i="60"/>
  <c r="A342" i="60" s="1"/>
  <c r="J523" i="60"/>
  <c r="A523" i="60" s="1"/>
  <c r="J462" i="60"/>
  <c r="A462" i="60" s="1"/>
  <c r="J458" i="60"/>
  <c r="K458" i="60" s="1"/>
  <c r="J528" i="62"/>
  <c r="J529" i="62" s="1"/>
  <c r="J395" i="62"/>
  <c r="A395" i="62" s="1"/>
  <c r="J388" i="62"/>
  <c r="A388" i="62" s="1"/>
  <c r="J344" i="62"/>
  <c r="A344" i="62" s="1"/>
  <c r="J579" i="62"/>
  <c r="A579" i="62" s="1"/>
  <c r="J585" i="62"/>
  <c r="K585" i="62" s="1"/>
  <c r="J566" i="62"/>
  <c r="J567" i="62" s="1"/>
  <c r="J564" i="62"/>
  <c r="K564" i="62" s="1"/>
  <c r="J429" i="62"/>
  <c r="A429" i="62" s="1"/>
  <c r="J434" i="62"/>
  <c r="K434" i="62" s="1"/>
  <c r="A542" i="62"/>
  <c r="J555" i="62"/>
  <c r="A555" i="62" s="1"/>
  <c r="J374" i="62"/>
  <c r="A374" i="62" s="1"/>
  <c r="J373" i="62"/>
  <c r="A373" i="62" s="1"/>
  <c r="J486" i="62"/>
  <c r="K486" i="62" s="1"/>
  <c r="J489" i="62"/>
  <c r="J490" i="62" s="1"/>
  <c r="J366" i="60"/>
  <c r="K366" i="60" s="1"/>
  <c r="J521" i="60"/>
  <c r="A521" i="60" s="1"/>
  <c r="J498" i="60"/>
  <c r="A498" i="60" s="1"/>
  <c r="J453" i="60"/>
  <c r="J454" i="60" s="1"/>
  <c r="A527" i="62"/>
  <c r="J534" i="62"/>
  <c r="J535" i="62" s="1"/>
  <c r="J387" i="62"/>
  <c r="A387" i="62" s="1"/>
  <c r="J393" i="62"/>
  <c r="A393" i="62" s="1"/>
  <c r="J573" i="62"/>
  <c r="A573" i="62" s="1"/>
  <c r="J568" i="62"/>
  <c r="K568" i="62" s="1"/>
  <c r="J433" i="62"/>
  <c r="A433" i="62" s="1"/>
  <c r="J427" i="62"/>
  <c r="A427" i="62" s="1"/>
  <c r="J543" i="62"/>
  <c r="A543" i="62" s="1"/>
  <c r="J376" i="62"/>
  <c r="K376" i="62" s="1"/>
  <c r="A371" i="62"/>
  <c r="A485" i="62"/>
  <c r="J538" i="62"/>
  <c r="K538" i="62" s="1"/>
  <c r="A386" i="62"/>
  <c r="J581" i="62"/>
  <c r="K581" i="62" s="1"/>
  <c r="J424" i="62"/>
  <c r="J425" i="62" s="1"/>
  <c r="J551" i="62"/>
  <c r="J552" i="62" s="1"/>
  <c r="J384" i="62"/>
  <c r="K384" i="62" s="1"/>
  <c r="J378" i="62"/>
  <c r="J379" i="62" s="1"/>
  <c r="J491" i="62"/>
  <c r="A491" i="62" s="1"/>
  <c r="J493" i="62"/>
  <c r="J494" i="62" s="1"/>
  <c r="J380" i="62"/>
  <c r="J381" i="62" s="1"/>
  <c r="J377" i="62"/>
  <c r="A377" i="62" s="1"/>
  <c r="J496" i="62"/>
  <c r="K496" i="62" s="1"/>
  <c r="A470" i="60"/>
  <c r="J540" i="63"/>
  <c r="J534" i="63"/>
  <c r="J528" i="63"/>
  <c r="J536" i="63"/>
  <c r="J538" i="63"/>
  <c r="A527" i="63"/>
  <c r="J393" i="63"/>
  <c r="J389" i="63"/>
  <c r="A386" i="63"/>
  <c r="J395" i="63"/>
  <c r="J396" i="63"/>
  <c r="J391" i="63"/>
  <c r="J388" i="63"/>
  <c r="J387" i="63"/>
  <c r="J344" i="63"/>
  <c r="A343" i="63"/>
  <c r="J585" i="63"/>
  <c r="J579" i="63"/>
  <c r="A572" i="63"/>
  <c r="J573" i="63"/>
  <c r="J583" i="63"/>
  <c r="J581" i="63"/>
  <c r="J570" i="63"/>
  <c r="J568" i="63"/>
  <c r="J564" i="63"/>
  <c r="A557" i="63"/>
  <c r="J558" i="63"/>
  <c r="J566" i="63"/>
  <c r="J434" i="63"/>
  <c r="A423" i="63"/>
  <c r="J431" i="63"/>
  <c r="J433" i="63"/>
  <c r="J427" i="63"/>
  <c r="J424" i="63"/>
  <c r="J429" i="63"/>
  <c r="J555" i="63"/>
  <c r="A542" i="63"/>
  <c r="J553" i="63"/>
  <c r="J543" i="63"/>
  <c r="J551" i="63"/>
  <c r="J549" i="63"/>
  <c r="J382" i="63"/>
  <c r="J374" i="63"/>
  <c r="A371" i="63"/>
  <c r="J378" i="63"/>
  <c r="J375" i="63"/>
  <c r="J380" i="63"/>
  <c r="J373" i="63"/>
  <c r="J376" i="63"/>
  <c r="J384" i="63"/>
  <c r="J372" i="63"/>
  <c r="J377" i="63"/>
  <c r="J385" i="63"/>
  <c r="J496" i="63"/>
  <c r="A485" i="63"/>
  <c r="J493" i="63"/>
  <c r="J489" i="63"/>
  <c r="J495" i="63"/>
  <c r="J486" i="63"/>
  <c r="J491" i="63"/>
  <c r="J346" i="63"/>
  <c r="A345" i="63"/>
  <c r="J446" i="63"/>
  <c r="J441" i="63"/>
  <c r="A435" i="63"/>
  <c r="J437" i="63"/>
  <c r="J443" i="63"/>
  <c r="J439" i="63"/>
  <c r="J445" i="63"/>
  <c r="J436" i="63"/>
  <c r="J408" i="63"/>
  <c r="A397" i="63"/>
  <c r="J410" i="63"/>
  <c r="J411" i="63"/>
  <c r="J398" i="63"/>
  <c r="J406" i="63"/>
  <c r="J404" i="63"/>
  <c r="J483" i="63"/>
  <c r="J477" i="63"/>
  <c r="A470" i="63"/>
  <c r="J481" i="63"/>
  <c r="J471" i="63"/>
  <c r="J479" i="63"/>
  <c r="J370" i="63"/>
  <c r="J367" i="63"/>
  <c r="J363" i="63"/>
  <c r="A359" i="63"/>
  <c r="J369" i="63"/>
  <c r="J364" i="63"/>
  <c r="J365" i="63"/>
  <c r="J366" i="63"/>
  <c r="J361" i="63"/>
  <c r="J362" i="63"/>
  <c r="J360" i="63"/>
  <c r="J341" i="63"/>
  <c r="J340" i="63"/>
  <c r="J342" i="63"/>
  <c r="A339" i="63"/>
  <c r="J525" i="63"/>
  <c r="J523" i="63"/>
  <c r="J519" i="63"/>
  <c r="A512" i="63"/>
  <c r="J513" i="63"/>
  <c r="J521" i="63"/>
  <c r="J506" i="63"/>
  <c r="A497" i="63"/>
  <c r="J504" i="63"/>
  <c r="J498" i="63"/>
  <c r="J468" i="63"/>
  <c r="J462" i="63"/>
  <c r="A459" i="63"/>
  <c r="J466" i="63"/>
  <c r="J464" i="63"/>
  <c r="J460" i="63"/>
  <c r="A447" i="63"/>
  <c r="J453" i="63"/>
  <c r="J455" i="63"/>
  <c r="J448" i="63"/>
  <c r="J458" i="63"/>
  <c r="J457" i="63"/>
  <c r="J451" i="63"/>
  <c r="J347" i="62"/>
  <c r="J348" i="62" s="1"/>
  <c r="J347" i="63"/>
  <c r="J506" i="58"/>
  <c r="A506" i="58" s="1"/>
  <c r="A435" i="60"/>
  <c r="J342" i="56"/>
  <c r="A342" i="56" s="1"/>
  <c r="J424" i="58"/>
  <c r="A424" i="58" s="1"/>
  <c r="J411" i="60"/>
  <c r="K411" i="60" s="1"/>
  <c r="J382" i="58"/>
  <c r="J383" i="58" s="1"/>
  <c r="A345" i="60"/>
  <c r="J441" i="60"/>
  <c r="A441" i="60" s="1"/>
  <c r="A408" i="62"/>
  <c r="J409" i="62"/>
  <c r="K408" i="62"/>
  <c r="J505" i="62"/>
  <c r="A504" i="62"/>
  <c r="K504" i="62"/>
  <c r="A375" i="62"/>
  <c r="K375" i="62"/>
  <c r="A495" i="62"/>
  <c r="K495" i="62"/>
  <c r="K540" i="62"/>
  <c r="A540" i="62"/>
  <c r="A446" i="62"/>
  <c r="K446" i="62"/>
  <c r="A396" i="62"/>
  <c r="K396" i="62"/>
  <c r="A468" i="62"/>
  <c r="K468" i="62"/>
  <c r="J522" i="62"/>
  <c r="K521" i="62"/>
  <c r="A521" i="62"/>
  <c r="J554" i="62"/>
  <c r="K553" i="62"/>
  <c r="A553" i="62"/>
  <c r="A457" i="62"/>
  <c r="K457" i="62"/>
  <c r="A404" i="62"/>
  <c r="K361" i="62"/>
  <c r="A361" i="62"/>
  <c r="A519" i="62"/>
  <c r="K519" i="62"/>
  <c r="J520" i="62"/>
  <c r="J445" i="60"/>
  <c r="A445" i="60" s="1"/>
  <c r="J406" i="60"/>
  <c r="K406" i="60" s="1"/>
  <c r="J471" i="60"/>
  <c r="J472" i="60" s="1"/>
  <c r="J367" i="60"/>
  <c r="K367" i="60" s="1"/>
  <c r="J439" i="60"/>
  <c r="K439" i="60" s="1"/>
  <c r="A397" i="60"/>
  <c r="J483" i="60"/>
  <c r="K483" i="60" s="1"/>
  <c r="J369" i="60"/>
  <c r="K369" i="60" s="1"/>
  <c r="J436" i="60"/>
  <c r="K436" i="60" s="1"/>
  <c r="J443" i="60"/>
  <c r="A443" i="60" s="1"/>
  <c r="J398" i="60"/>
  <c r="A398" i="60" s="1"/>
  <c r="J408" i="60"/>
  <c r="A408" i="60" s="1"/>
  <c r="J477" i="60"/>
  <c r="J478" i="60" s="1"/>
  <c r="J365" i="60"/>
  <c r="A365" i="60" s="1"/>
  <c r="J361" i="60"/>
  <c r="A361" i="60" s="1"/>
  <c r="J360" i="60"/>
  <c r="K360" i="60" s="1"/>
  <c r="J341" i="60"/>
  <c r="A341" i="60" s="1"/>
  <c r="A512" i="60"/>
  <c r="J525" i="60"/>
  <c r="K525" i="60" s="1"/>
  <c r="J506" i="60"/>
  <c r="A506" i="60" s="1"/>
  <c r="A459" i="60"/>
  <c r="A447" i="60"/>
  <c r="J457" i="60"/>
  <c r="A457" i="60" s="1"/>
  <c r="J437" i="60"/>
  <c r="K437" i="60" s="1"/>
  <c r="J479" i="60"/>
  <c r="A479" i="60" s="1"/>
  <c r="J363" i="60"/>
  <c r="K363" i="60" s="1"/>
  <c r="J370" i="60"/>
  <c r="K370" i="60" s="1"/>
  <c r="J464" i="60"/>
  <c r="K464" i="60" s="1"/>
  <c r="J498" i="56"/>
  <c r="A498" i="56" s="1"/>
  <c r="J455" i="56"/>
  <c r="K455" i="56" s="1"/>
  <c r="J555" i="58"/>
  <c r="A555" i="58" s="1"/>
  <c r="J523" i="54"/>
  <c r="A523" i="54" s="1"/>
  <c r="J477" i="56"/>
  <c r="K477" i="56" s="1"/>
  <c r="J446" i="56"/>
  <c r="A446" i="56" s="1"/>
  <c r="J367" i="56"/>
  <c r="J368" i="56" s="1"/>
  <c r="J525" i="56"/>
  <c r="K525" i="56" s="1"/>
  <c r="J468" i="56"/>
  <c r="A468" i="56" s="1"/>
  <c r="J389" i="60"/>
  <c r="K389" i="60" s="1"/>
  <c r="J369" i="56"/>
  <c r="K369" i="56" s="1"/>
  <c r="J340" i="56"/>
  <c r="K340" i="56" s="1"/>
  <c r="J460" i="56"/>
  <c r="A460" i="56" s="1"/>
  <c r="J457" i="56"/>
  <c r="K457" i="56" s="1"/>
  <c r="J585" i="60"/>
  <c r="K585" i="60" s="1"/>
  <c r="J558" i="60"/>
  <c r="K558" i="60" s="1"/>
  <c r="J555" i="60"/>
  <c r="K555" i="60" s="1"/>
  <c r="J491" i="60"/>
  <c r="A491" i="60" s="1"/>
  <c r="J443" i="56"/>
  <c r="K443" i="56" s="1"/>
  <c r="J361" i="56"/>
  <c r="K361" i="56" s="1"/>
  <c r="J523" i="56"/>
  <c r="K523" i="56" s="1"/>
  <c r="A459" i="56"/>
  <c r="J448" i="56"/>
  <c r="K448" i="56" s="1"/>
  <c r="J538" i="60"/>
  <c r="J539" i="60" s="1"/>
  <c r="J434" i="60"/>
  <c r="K434" i="60" s="1"/>
  <c r="J373" i="60"/>
  <c r="A373" i="60" s="1"/>
  <c r="J581" i="54"/>
  <c r="K581" i="54" s="1"/>
  <c r="J564" i="58"/>
  <c r="K564" i="58" s="1"/>
  <c r="J427" i="54"/>
  <c r="J428" i="54" s="1"/>
  <c r="J374" i="54"/>
  <c r="K374" i="54" s="1"/>
  <c r="J583" i="58"/>
  <c r="K583" i="58" s="1"/>
  <c r="J462" i="58"/>
  <c r="K462" i="58" s="1"/>
  <c r="A527" i="60"/>
  <c r="J391" i="60"/>
  <c r="K391" i="60" s="1"/>
  <c r="J579" i="60"/>
  <c r="A579" i="60" s="1"/>
  <c r="J429" i="60"/>
  <c r="A429" i="60" s="1"/>
  <c r="A542" i="60"/>
  <c r="J375" i="60"/>
  <c r="K375" i="60" s="1"/>
  <c r="J579" i="54"/>
  <c r="A579" i="54" s="1"/>
  <c r="J549" i="54"/>
  <c r="A549" i="54" s="1"/>
  <c r="A447" i="58"/>
  <c r="J540" i="60"/>
  <c r="K540" i="60" s="1"/>
  <c r="J395" i="60"/>
  <c r="A395" i="60" s="1"/>
  <c r="J344" i="60"/>
  <c r="K344" i="60" s="1"/>
  <c r="J581" i="60"/>
  <c r="J582" i="60" s="1"/>
  <c r="J564" i="60"/>
  <c r="A564" i="60" s="1"/>
  <c r="J427" i="60"/>
  <c r="J428" i="60" s="1"/>
  <c r="J551" i="60"/>
  <c r="A551" i="60" s="1"/>
  <c r="J377" i="60"/>
  <c r="K377" i="60" s="1"/>
  <c r="J384" i="60"/>
  <c r="A384" i="60" s="1"/>
  <c r="J493" i="60"/>
  <c r="J494" i="60" s="1"/>
  <c r="J429" i="54"/>
  <c r="A429" i="54" s="1"/>
  <c r="J375" i="54"/>
  <c r="K375" i="54" s="1"/>
  <c r="J346" i="58"/>
  <c r="K346" i="58" s="1"/>
  <c r="J521" i="58"/>
  <c r="A521" i="58" s="1"/>
  <c r="J464" i="58"/>
  <c r="K464" i="58" s="1"/>
  <c r="J451" i="58"/>
  <c r="J452" i="58" s="1"/>
  <c r="J388" i="60"/>
  <c r="A388" i="60" s="1"/>
  <c r="J583" i="60"/>
  <c r="K583" i="60" s="1"/>
  <c r="J568" i="60"/>
  <c r="A568" i="60" s="1"/>
  <c r="J424" i="60"/>
  <c r="K424" i="60" s="1"/>
  <c r="J543" i="60"/>
  <c r="J544" i="60" s="1"/>
  <c r="J372" i="60"/>
  <c r="A372" i="60" s="1"/>
  <c r="J481" i="58"/>
  <c r="A481" i="58" s="1"/>
  <c r="J391" i="54"/>
  <c r="K391" i="54" s="1"/>
  <c r="A435" i="58"/>
  <c r="J365" i="58"/>
  <c r="K365" i="58" s="1"/>
  <c r="J466" i="58"/>
  <c r="K466" i="58" s="1"/>
  <c r="J458" i="58"/>
  <c r="A458" i="58" s="1"/>
  <c r="J408" i="58"/>
  <c r="J409" i="58" s="1"/>
  <c r="J360" i="54"/>
  <c r="A360" i="54" s="1"/>
  <c r="J387" i="58"/>
  <c r="A387" i="58" s="1"/>
  <c r="J477" i="58"/>
  <c r="A477" i="58" s="1"/>
  <c r="J362" i="58"/>
  <c r="A362" i="58" s="1"/>
  <c r="J513" i="58"/>
  <c r="K513" i="58" s="1"/>
  <c r="J441" i="58"/>
  <c r="J442" i="58" s="1"/>
  <c r="J404" i="58"/>
  <c r="J405" i="58" s="1"/>
  <c r="J370" i="58"/>
  <c r="K370" i="58" s="1"/>
  <c r="J504" i="58"/>
  <c r="J505" i="58" s="1"/>
  <c r="J378" i="60"/>
  <c r="J379" i="60" s="1"/>
  <c r="J495" i="60"/>
  <c r="A495" i="60" s="1"/>
  <c r="J489" i="60"/>
  <c r="A489" i="60" s="1"/>
  <c r="J536" i="54"/>
  <c r="K536" i="54" s="1"/>
  <c r="J410" i="56"/>
  <c r="A410" i="56" s="1"/>
  <c r="J445" i="58"/>
  <c r="K445" i="58" s="1"/>
  <c r="J410" i="58"/>
  <c r="K410" i="58" s="1"/>
  <c r="J363" i="58"/>
  <c r="K363" i="58" s="1"/>
  <c r="J340" i="58"/>
  <c r="K340" i="58" s="1"/>
  <c r="J536" i="60"/>
  <c r="J537" i="60" s="1"/>
  <c r="J396" i="60"/>
  <c r="A396" i="60" s="1"/>
  <c r="J393" i="60"/>
  <c r="A393" i="60" s="1"/>
  <c r="J573" i="60"/>
  <c r="A573" i="60" s="1"/>
  <c r="J566" i="60"/>
  <c r="J567" i="60" s="1"/>
  <c r="J570" i="60"/>
  <c r="K570" i="60" s="1"/>
  <c r="J431" i="60"/>
  <c r="K431" i="60" s="1"/>
  <c r="J549" i="60"/>
  <c r="J550" i="60" s="1"/>
  <c r="J376" i="60"/>
  <c r="K376" i="60" s="1"/>
  <c r="J385" i="60"/>
  <c r="K385" i="60" s="1"/>
  <c r="J374" i="60"/>
  <c r="K374" i="60" s="1"/>
  <c r="J486" i="60"/>
  <c r="J487" i="60" s="1"/>
  <c r="J496" i="60"/>
  <c r="K496" i="60" s="1"/>
  <c r="J388" i="54"/>
  <c r="A388" i="54" s="1"/>
  <c r="J564" i="54"/>
  <c r="K564" i="54" s="1"/>
  <c r="A542" i="54"/>
  <c r="J385" i="54"/>
  <c r="A385" i="54" s="1"/>
  <c r="J346" i="56"/>
  <c r="K346" i="56" s="1"/>
  <c r="J411" i="56"/>
  <c r="A411" i="56" s="1"/>
  <c r="J362" i="56"/>
  <c r="K362" i="56" s="1"/>
  <c r="A512" i="56"/>
  <c r="J506" i="56"/>
  <c r="A506" i="56" s="1"/>
  <c r="J453" i="56"/>
  <c r="J454" i="56" s="1"/>
  <c r="J439" i="58"/>
  <c r="J440" i="58" s="1"/>
  <c r="J406" i="58"/>
  <c r="J407" i="58" s="1"/>
  <c r="J479" i="58"/>
  <c r="J480" i="58" s="1"/>
  <c r="J364" i="58"/>
  <c r="K364" i="58" s="1"/>
  <c r="J360" i="58"/>
  <c r="K360" i="58" s="1"/>
  <c r="J341" i="58"/>
  <c r="K341" i="58" s="1"/>
  <c r="J525" i="58"/>
  <c r="K525" i="58" s="1"/>
  <c r="J528" i="60"/>
  <c r="K528" i="60" s="1"/>
  <c r="J387" i="60"/>
  <c r="A387" i="60" s="1"/>
  <c r="J433" i="60"/>
  <c r="K433" i="60" s="1"/>
  <c r="J380" i="60"/>
  <c r="K380" i="60" s="1"/>
  <c r="J382" i="60"/>
  <c r="J383" i="60" s="1"/>
  <c r="J540" i="61"/>
  <c r="J538" i="61"/>
  <c r="J534" i="61"/>
  <c r="J528" i="61"/>
  <c r="A527" i="61"/>
  <c r="J536" i="61"/>
  <c r="J396" i="61"/>
  <c r="J389" i="61"/>
  <c r="A386" i="61"/>
  <c r="J391" i="61"/>
  <c r="J387" i="61"/>
  <c r="J388" i="61"/>
  <c r="J395" i="61"/>
  <c r="J393" i="61"/>
  <c r="J344" i="61"/>
  <c r="A343" i="61"/>
  <c r="J585" i="61"/>
  <c r="J579" i="61"/>
  <c r="A572" i="61"/>
  <c r="J583" i="61"/>
  <c r="J581" i="61"/>
  <c r="J573" i="61"/>
  <c r="J570" i="61"/>
  <c r="J568" i="61"/>
  <c r="J564" i="61"/>
  <c r="A557" i="61"/>
  <c r="J558" i="61"/>
  <c r="J566" i="61"/>
  <c r="J433" i="61"/>
  <c r="J431" i="61"/>
  <c r="J424" i="61"/>
  <c r="J434" i="61"/>
  <c r="J427" i="61"/>
  <c r="J429" i="61"/>
  <c r="A423" i="61"/>
  <c r="J555" i="61"/>
  <c r="J551" i="61"/>
  <c r="J549" i="61"/>
  <c r="A542" i="61"/>
  <c r="J543" i="61"/>
  <c r="J553" i="61"/>
  <c r="J385" i="61"/>
  <c r="J375" i="61"/>
  <c r="A371" i="61"/>
  <c r="J378" i="61"/>
  <c r="J373" i="61"/>
  <c r="J374" i="61"/>
  <c r="J376" i="61"/>
  <c r="J380" i="61"/>
  <c r="J377" i="61"/>
  <c r="J384" i="61"/>
  <c r="J382" i="61"/>
  <c r="J372" i="61"/>
  <c r="J496" i="61"/>
  <c r="A485" i="61"/>
  <c r="J493" i="61"/>
  <c r="J489" i="61"/>
  <c r="J491" i="61"/>
  <c r="J486" i="61"/>
  <c r="J495" i="61"/>
  <c r="J347" i="60"/>
  <c r="J338" i="60" s="1"/>
  <c r="A338" i="60" s="1"/>
  <c r="J347" i="61"/>
  <c r="J338" i="61" s="1"/>
  <c r="A338" i="61" s="1"/>
  <c r="J445" i="56"/>
  <c r="K445" i="56" s="1"/>
  <c r="J406" i="56"/>
  <c r="J407" i="56" s="1"/>
  <c r="J479" i="56"/>
  <c r="A479" i="56" s="1"/>
  <c r="J346" i="61"/>
  <c r="A345" i="61"/>
  <c r="J446" i="61"/>
  <c r="A435" i="61"/>
  <c r="J443" i="61"/>
  <c r="J439" i="61"/>
  <c r="J437" i="61"/>
  <c r="J436" i="61"/>
  <c r="J445" i="61"/>
  <c r="J441" i="61"/>
  <c r="J411" i="61"/>
  <c r="A397" i="61"/>
  <c r="J408" i="61"/>
  <c r="J410" i="61"/>
  <c r="J404" i="61"/>
  <c r="J406" i="61"/>
  <c r="J398" i="61"/>
  <c r="J483" i="61"/>
  <c r="J477" i="61"/>
  <c r="A470" i="61"/>
  <c r="J481" i="61"/>
  <c r="J471" i="61"/>
  <c r="J479" i="61"/>
  <c r="J367" i="61"/>
  <c r="J360" i="61"/>
  <c r="J362" i="61"/>
  <c r="J364" i="61"/>
  <c r="A359" i="61"/>
  <c r="J366" i="61"/>
  <c r="J361" i="61"/>
  <c r="J363" i="61"/>
  <c r="J370" i="61"/>
  <c r="J369" i="61"/>
  <c r="J365" i="61"/>
  <c r="A339" i="61"/>
  <c r="J340" i="61"/>
  <c r="J341" i="61"/>
  <c r="J342" i="61"/>
  <c r="J525" i="61"/>
  <c r="J521" i="61"/>
  <c r="J513" i="61"/>
  <c r="J519" i="61"/>
  <c r="A512" i="61"/>
  <c r="J523" i="61"/>
  <c r="J506" i="61"/>
  <c r="A497" i="61"/>
  <c r="J504" i="61"/>
  <c r="J498" i="61"/>
  <c r="J468" i="61"/>
  <c r="J462" i="61"/>
  <c r="A459" i="61"/>
  <c r="J466" i="61"/>
  <c r="J460" i="61"/>
  <c r="J464" i="61"/>
  <c r="J455" i="61"/>
  <c r="J448" i="61"/>
  <c r="J451" i="61"/>
  <c r="A447" i="61"/>
  <c r="J453" i="61"/>
  <c r="J458" i="61"/>
  <c r="J457" i="61"/>
  <c r="A435" i="56"/>
  <c r="A397" i="56"/>
  <c r="J481" i="56"/>
  <c r="J482" i="56" s="1"/>
  <c r="A359" i="56"/>
  <c r="J538" i="54"/>
  <c r="A538" i="54" s="1"/>
  <c r="A527" i="54"/>
  <c r="J389" i="54"/>
  <c r="J390" i="54" s="1"/>
  <c r="J573" i="54"/>
  <c r="A573" i="54" s="1"/>
  <c r="J558" i="54"/>
  <c r="A558" i="54" s="1"/>
  <c r="J431" i="54"/>
  <c r="K431" i="54" s="1"/>
  <c r="J543" i="54"/>
  <c r="J544" i="54" s="1"/>
  <c r="J384" i="54"/>
  <c r="A384" i="54" s="1"/>
  <c r="J377" i="54"/>
  <c r="A377" i="54" s="1"/>
  <c r="J493" i="54"/>
  <c r="K493" i="54" s="1"/>
  <c r="J436" i="56"/>
  <c r="A436" i="56" s="1"/>
  <c r="J437" i="56"/>
  <c r="J438" i="56" s="1"/>
  <c r="J398" i="56"/>
  <c r="A398" i="56" s="1"/>
  <c r="J404" i="56"/>
  <c r="K404" i="56" s="1"/>
  <c r="J471" i="56"/>
  <c r="K471" i="56" s="1"/>
  <c r="J483" i="56"/>
  <c r="A483" i="56" s="1"/>
  <c r="J364" i="56"/>
  <c r="K364" i="56" s="1"/>
  <c r="J365" i="56"/>
  <c r="A365" i="56" s="1"/>
  <c r="J370" i="56"/>
  <c r="A370" i="56" s="1"/>
  <c r="A339" i="56"/>
  <c r="J513" i="56"/>
  <c r="J514" i="56" s="1"/>
  <c r="A497" i="56"/>
  <c r="J376" i="56"/>
  <c r="K376" i="56" s="1"/>
  <c r="J462" i="56"/>
  <c r="J463" i="56" s="1"/>
  <c r="J495" i="56"/>
  <c r="A495" i="56" s="1"/>
  <c r="J451" i="56"/>
  <c r="K451" i="56" s="1"/>
  <c r="A527" i="58"/>
  <c r="J437" i="58"/>
  <c r="A437" i="58" s="1"/>
  <c r="J446" i="58"/>
  <c r="A446" i="58" s="1"/>
  <c r="J398" i="58"/>
  <c r="K398" i="58" s="1"/>
  <c r="A397" i="58"/>
  <c r="J471" i="58"/>
  <c r="K471" i="58" s="1"/>
  <c r="J483" i="58"/>
  <c r="A483" i="58" s="1"/>
  <c r="J366" i="58"/>
  <c r="K366" i="58" s="1"/>
  <c r="J367" i="58"/>
  <c r="K367" i="58" s="1"/>
  <c r="A359" i="58"/>
  <c r="A339" i="58"/>
  <c r="J433" i="58"/>
  <c r="A433" i="58" s="1"/>
  <c r="A512" i="58"/>
  <c r="J553" i="58"/>
  <c r="A553" i="58" s="1"/>
  <c r="A497" i="58"/>
  <c r="J384" i="58"/>
  <c r="A384" i="58" s="1"/>
  <c r="A459" i="58"/>
  <c r="J493" i="58"/>
  <c r="J494" i="58" s="1"/>
  <c r="J455" i="58"/>
  <c r="J456" i="58" s="1"/>
  <c r="J585" i="56"/>
  <c r="A585" i="56" s="1"/>
  <c r="J375" i="56"/>
  <c r="A375" i="56" s="1"/>
  <c r="J457" i="54"/>
  <c r="K457" i="54" s="1"/>
  <c r="J566" i="56"/>
  <c r="J567" i="56" s="1"/>
  <c r="J448" i="58"/>
  <c r="J449" i="58" s="1"/>
  <c r="J540" i="54"/>
  <c r="K540" i="54" s="1"/>
  <c r="J387" i="54"/>
  <c r="A387" i="54" s="1"/>
  <c r="A343" i="54"/>
  <c r="J585" i="54"/>
  <c r="A585" i="54" s="1"/>
  <c r="J570" i="54"/>
  <c r="A570" i="54" s="1"/>
  <c r="A423" i="54"/>
  <c r="J551" i="54"/>
  <c r="A551" i="54" s="1"/>
  <c r="J380" i="54"/>
  <c r="J381" i="54" s="1"/>
  <c r="J491" i="54"/>
  <c r="K491" i="54" s="1"/>
  <c r="J439" i="56"/>
  <c r="J440" i="56" s="1"/>
  <c r="J393" i="56"/>
  <c r="A393" i="56" s="1"/>
  <c r="J344" i="56"/>
  <c r="K344" i="56" s="1"/>
  <c r="J366" i="56"/>
  <c r="A366" i="56" s="1"/>
  <c r="J360" i="56"/>
  <c r="A360" i="56" s="1"/>
  <c r="J521" i="56"/>
  <c r="K521" i="56" s="1"/>
  <c r="J464" i="56"/>
  <c r="K464" i="56" s="1"/>
  <c r="J458" i="56"/>
  <c r="K458" i="56" s="1"/>
  <c r="J443" i="58"/>
  <c r="A443" i="58" s="1"/>
  <c r="J388" i="58"/>
  <c r="K388" i="58" s="1"/>
  <c r="J344" i="58"/>
  <c r="A344" i="58" s="1"/>
  <c r="J585" i="58"/>
  <c r="K585" i="58" s="1"/>
  <c r="J369" i="58"/>
  <c r="K369" i="58" s="1"/>
  <c r="J566" i="58"/>
  <c r="J567" i="58" s="1"/>
  <c r="J519" i="58"/>
  <c r="K519" i="58" s="1"/>
  <c r="J380" i="58"/>
  <c r="A380" i="58" s="1"/>
  <c r="J460" i="58"/>
  <c r="A460" i="58" s="1"/>
  <c r="J457" i="58"/>
  <c r="K457" i="58" s="1"/>
  <c r="J410" i="54"/>
  <c r="A410" i="54" s="1"/>
  <c r="J479" i="54"/>
  <c r="A479" i="54" s="1"/>
  <c r="A534" i="60"/>
  <c r="K534" i="60"/>
  <c r="J535" i="60"/>
  <c r="K455" i="60"/>
  <c r="J456" i="60"/>
  <c r="A455" i="60"/>
  <c r="A446" i="60"/>
  <c r="K446" i="60"/>
  <c r="A404" i="60"/>
  <c r="K404" i="60"/>
  <c r="J405" i="60"/>
  <c r="K477" i="60"/>
  <c r="K362" i="60"/>
  <c r="A362" i="60"/>
  <c r="K553" i="60"/>
  <c r="A553" i="60"/>
  <c r="J554" i="60"/>
  <c r="J505" i="60"/>
  <c r="A504" i="60"/>
  <c r="K504" i="60"/>
  <c r="A468" i="60"/>
  <c r="K468" i="60"/>
  <c r="A346" i="60"/>
  <c r="K346" i="60"/>
  <c r="J482" i="60"/>
  <c r="K481" i="60"/>
  <c r="A481" i="60"/>
  <c r="J514" i="60"/>
  <c r="K513" i="60"/>
  <c r="A513" i="60"/>
  <c r="J366" i="54"/>
  <c r="A366" i="54" s="1"/>
  <c r="J513" i="54"/>
  <c r="K513" i="54" s="1"/>
  <c r="J466" i="54"/>
  <c r="A466" i="54" s="1"/>
  <c r="J453" i="54"/>
  <c r="K453" i="54" s="1"/>
  <c r="A435" i="54"/>
  <c r="J481" i="54"/>
  <c r="J482" i="54" s="1"/>
  <c r="J458" i="54"/>
  <c r="A458" i="54" s="1"/>
  <c r="A447" i="54"/>
  <c r="J436" i="54"/>
  <c r="A436" i="54" s="1"/>
  <c r="J346" i="54"/>
  <c r="K346" i="54" s="1"/>
  <c r="J437" i="54"/>
  <c r="K437" i="54" s="1"/>
  <c r="J406" i="54"/>
  <c r="K406" i="54" s="1"/>
  <c r="A470" i="54"/>
  <c r="J364" i="54"/>
  <c r="K364" i="54" s="1"/>
  <c r="J367" i="54"/>
  <c r="K367" i="54" s="1"/>
  <c r="J342" i="54"/>
  <c r="K342" i="54" s="1"/>
  <c r="A512" i="54"/>
  <c r="A497" i="54"/>
  <c r="J464" i="54"/>
  <c r="A464" i="54" s="1"/>
  <c r="J439" i="54"/>
  <c r="K439" i="54" s="1"/>
  <c r="J441" i="54"/>
  <c r="A441" i="54" s="1"/>
  <c r="J408" i="54"/>
  <c r="J409" i="54" s="1"/>
  <c r="J471" i="54"/>
  <c r="K471" i="54" s="1"/>
  <c r="J369" i="54"/>
  <c r="K369" i="54" s="1"/>
  <c r="J362" i="54"/>
  <c r="A362" i="54" s="1"/>
  <c r="J370" i="54"/>
  <c r="A370" i="54" s="1"/>
  <c r="J340" i="54"/>
  <c r="A340" i="54" s="1"/>
  <c r="J519" i="54"/>
  <c r="A519" i="54" s="1"/>
  <c r="J498" i="54"/>
  <c r="J499" i="54" s="1"/>
  <c r="J462" i="54"/>
  <c r="A462" i="54" s="1"/>
  <c r="J451" i="54"/>
  <c r="J452" i="54" s="1"/>
  <c r="J446" i="54"/>
  <c r="K446" i="54" s="1"/>
  <c r="A397" i="54"/>
  <c r="J411" i="54"/>
  <c r="A411" i="54" s="1"/>
  <c r="J483" i="54"/>
  <c r="A483" i="54" s="1"/>
  <c r="J361" i="54"/>
  <c r="K361" i="54" s="1"/>
  <c r="A359" i="54"/>
  <c r="J341" i="54"/>
  <c r="A341" i="54" s="1"/>
  <c r="J521" i="54"/>
  <c r="K521" i="54" s="1"/>
  <c r="J506" i="54"/>
  <c r="K506" i="54" s="1"/>
  <c r="J460" i="54"/>
  <c r="A460" i="54" s="1"/>
  <c r="J468" i="54"/>
  <c r="A468" i="54" s="1"/>
  <c r="J568" i="56"/>
  <c r="A568" i="56" s="1"/>
  <c r="J391" i="58"/>
  <c r="A391" i="58" s="1"/>
  <c r="J528" i="54"/>
  <c r="A528" i="54" s="1"/>
  <c r="A386" i="54"/>
  <c r="J396" i="54"/>
  <c r="K396" i="54" s="1"/>
  <c r="A572" i="54"/>
  <c r="J566" i="54"/>
  <c r="K566" i="54" s="1"/>
  <c r="J568" i="54"/>
  <c r="K568" i="54" s="1"/>
  <c r="J424" i="54"/>
  <c r="A424" i="54" s="1"/>
  <c r="J555" i="54"/>
  <c r="K555" i="54" s="1"/>
  <c r="J376" i="54"/>
  <c r="K376" i="54" s="1"/>
  <c r="A371" i="54"/>
  <c r="J373" i="54"/>
  <c r="A373" i="54" s="1"/>
  <c r="J496" i="54"/>
  <c r="A496" i="54" s="1"/>
  <c r="J489" i="54"/>
  <c r="A489" i="54" s="1"/>
  <c r="J395" i="56"/>
  <c r="A395" i="56" s="1"/>
  <c r="J581" i="56"/>
  <c r="K581" i="56" s="1"/>
  <c r="J434" i="56"/>
  <c r="A434" i="56" s="1"/>
  <c r="J555" i="56"/>
  <c r="A555" i="56" s="1"/>
  <c r="J528" i="58"/>
  <c r="J529" i="58" s="1"/>
  <c r="J540" i="58"/>
  <c r="A540" i="58" s="1"/>
  <c r="J393" i="58"/>
  <c r="J394" i="58" s="1"/>
  <c r="J395" i="58"/>
  <c r="A395" i="58" s="1"/>
  <c r="J573" i="58"/>
  <c r="J574" i="58" s="1"/>
  <c r="A572" i="58"/>
  <c r="A557" i="58"/>
  <c r="J429" i="58"/>
  <c r="K429" i="58" s="1"/>
  <c r="A423" i="58"/>
  <c r="A542" i="58"/>
  <c r="J543" i="58"/>
  <c r="A543" i="58" s="1"/>
  <c r="J385" i="58"/>
  <c r="K385" i="58" s="1"/>
  <c r="J377" i="58"/>
  <c r="K377" i="58" s="1"/>
  <c r="J378" i="58"/>
  <c r="A378" i="58" s="1"/>
  <c r="J486" i="58"/>
  <c r="A486" i="58" s="1"/>
  <c r="J489" i="58"/>
  <c r="A489" i="58" s="1"/>
  <c r="J581" i="58"/>
  <c r="K581" i="58" s="1"/>
  <c r="J558" i="58"/>
  <c r="A558" i="58" s="1"/>
  <c r="J570" i="58"/>
  <c r="K570" i="58" s="1"/>
  <c r="J427" i="58"/>
  <c r="K427" i="58" s="1"/>
  <c r="J549" i="58"/>
  <c r="J550" i="58" s="1"/>
  <c r="J376" i="58"/>
  <c r="A376" i="58" s="1"/>
  <c r="J373" i="58"/>
  <c r="K373" i="58" s="1"/>
  <c r="A371" i="58"/>
  <c r="J496" i="58"/>
  <c r="K496" i="58" s="1"/>
  <c r="J495" i="58"/>
  <c r="K495" i="58" s="1"/>
  <c r="J538" i="58"/>
  <c r="A538" i="58" s="1"/>
  <c r="J389" i="58"/>
  <c r="K389" i="58" s="1"/>
  <c r="J395" i="54"/>
  <c r="K395" i="54" s="1"/>
  <c r="J433" i="54"/>
  <c r="K433" i="54" s="1"/>
  <c r="J372" i="54"/>
  <c r="A372" i="54" s="1"/>
  <c r="J378" i="54"/>
  <c r="A378" i="54" s="1"/>
  <c r="J495" i="54"/>
  <c r="K495" i="54" s="1"/>
  <c r="J528" i="56"/>
  <c r="A528" i="56" s="1"/>
  <c r="J424" i="56"/>
  <c r="J425" i="56" s="1"/>
  <c r="J549" i="56"/>
  <c r="K549" i="56" s="1"/>
  <c r="J385" i="56"/>
  <c r="K385" i="56" s="1"/>
  <c r="J493" i="56"/>
  <c r="J494" i="56" s="1"/>
  <c r="J536" i="58"/>
  <c r="A536" i="58" s="1"/>
  <c r="J396" i="58"/>
  <c r="A396" i="58" s="1"/>
  <c r="J434" i="58"/>
  <c r="K434" i="58" s="1"/>
  <c r="J372" i="58"/>
  <c r="K372" i="58" s="1"/>
  <c r="J374" i="58"/>
  <c r="K374" i="58" s="1"/>
  <c r="J540" i="59"/>
  <c r="J538" i="59"/>
  <c r="J536" i="59"/>
  <c r="A527" i="59"/>
  <c r="J534" i="59"/>
  <c r="J528" i="59"/>
  <c r="J395" i="59"/>
  <c r="J389" i="59"/>
  <c r="J393" i="59"/>
  <c r="J388" i="59"/>
  <c r="A386" i="59"/>
  <c r="J391" i="59"/>
  <c r="J396" i="59"/>
  <c r="J387" i="59"/>
  <c r="J344" i="59"/>
  <c r="A343" i="59"/>
  <c r="J585" i="59"/>
  <c r="J579" i="59"/>
  <c r="A572" i="59"/>
  <c r="J573" i="59"/>
  <c r="J583" i="59"/>
  <c r="J581" i="59"/>
  <c r="J570" i="59"/>
  <c r="J568" i="59"/>
  <c r="J564" i="59"/>
  <c r="A557" i="59"/>
  <c r="J558" i="59"/>
  <c r="J566" i="59"/>
  <c r="J424" i="59"/>
  <c r="J429" i="59"/>
  <c r="J434" i="59"/>
  <c r="A423" i="59"/>
  <c r="J433" i="59"/>
  <c r="J427" i="59"/>
  <c r="J431" i="59"/>
  <c r="J555" i="59"/>
  <c r="J549" i="59"/>
  <c r="J543" i="59"/>
  <c r="J553" i="59"/>
  <c r="J551" i="59"/>
  <c r="A542" i="59"/>
  <c r="J384" i="59"/>
  <c r="J374" i="59"/>
  <c r="A371" i="59"/>
  <c r="J378" i="59"/>
  <c r="J382" i="59"/>
  <c r="J375" i="59"/>
  <c r="J377" i="59"/>
  <c r="J372" i="59"/>
  <c r="J385" i="59"/>
  <c r="J376" i="59"/>
  <c r="J380" i="59"/>
  <c r="J373" i="59"/>
  <c r="J496" i="59"/>
  <c r="A485" i="59"/>
  <c r="J493" i="59"/>
  <c r="J489" i="59"/>
  <c r="J486" i="59"/>
  <c r="J491" i="59"/>
  <c r="J495" i="59"/>
  <c r="J346" i="59"/>
  <c r="A345" i="59"/>
  <c r="J446" i="59"/>
  <c r="J439" i="59"/>
  <c r="J437" i="59"/>
  <c r="J441" i="59"/>
  <c r="A435" i="59"/>
  <c r="J443" i="59"/>
  <c r="J445" i="59"/>
  <c r="J436" i="59"/>
  <c r="J410" i="59"/>
  <c r="J404" i="59"/>
  <c r="A397" i="59"/>
  <c r="J408" i="59"/>
  <c r="J398" i="59"/>
  <c r="J406" i="59"/>
  <c r="J411" i="59"/>
  <c r="J483" i="59"/>
  <c r="J477" i="59"/>
  <c r="A470" i="59"/>
  <c r="J481" i="59"/>
  <c r="J471" i="59"/>
  <c r="J479" i="59"/>
  <c r="J369" i="59"/>
  <c r="J363" i="59"/>
  <c r="J367" i="59"/>
  <c r="A359" i="59"/>
  <c r="J370" i="59"/>
  <c r="J364" i="59"/>
  <c r="J365" i="59"/>
  <c r="J360" i="59"/>
  <c r="J362" i="59"/>
  <c r="J366" i="59"/>
  <c r="J361" i="59"/>
  <c r="J341" i="59"/>
  <c r="J340" i="59"/>
  <c r="J342" i="59"/>
  <c r="A339" i="59"/>
  <c r="J525" i="59"/>
  <c r="J519" i="59"/>
  <c r="A512" i="59"/>
  <c r="J513" i="59"/>
  <c r="J523" i="59"/>
  <c r="J521" i="59"/>
  <c r="J506" i="59"/>
  <c r="A497" i="59"/>
  <c r="J504" i="59"/>
  <c r="J498" i="59"/>
  <c r="J468" i="59"/>
  <c r="J462" i="59"/>
  <c r="A459" i="59"/>
  <c r="J466" i="59"/>
  <c r="J460" i="59"/>
  <c r="J464" i="59"/>
  <c r="J455" i="59"/>
  <c r="J448" i="59"/>
  <c r="J451" i="59"/>
  <c r="J458" i="59"/>
  <c r="J457" i="59"/>
  <c r="A447" i="59"/>
  <c r="J453" i="59"/>
  <c r="J347" i="58"/>
  <c r="J349" i="58" s="1"/>
  <c r="J347" i="59"/>
  <c r="J537" i="58"/>
  <c r="A534" i="58"/>
  <c r="K534" i="58"/>
  <c r="J535" i="58"/>
  <c r="K439" i="58"/>
  <c r="K579" i="58"/>
  <c r="J580" i="58"/>
  <c r="A579" i="58"/>
  <c r="J569" i="58"/>
  <c r="K568" i="58"/>
  <c r="A568" i="58"/>
  <c r="K523" i="58"/>
  <c r="J524" i="58"/>
  <c r="A523" i="58"/>
  <c r="K498" i="58"/>
  <c r="A498" i="58"/>
  <c r="J499" i="58"/>
  <c r="A464" i="58"/>
  <c r="A462" i="58"/>
  <c r="A411" i="58"/>
  <c r="K411" i="58"/>
  <c r="K481" i="58"/>
  <c r="J432" i="58"/>
  <c r="K431" i="58"/>
  <c r="A431" i="58"/>
  <c r="J552" i="58"/>
  <c r="K551" i="58"/>
  <c r="A551" i="58"/>
  <c r="A375" i="58"/>
  <c r="K375" i="58"/>
  <c r="A468" i="58"/>
  <c r="K468" i="58"/>
  <c r="A441" i="58"/>
  <c r="K361" i="58"/>
  <c r="A361" i="58"/>
  <c r="K342" i="58"/>
  <c r="A342" i="58"/>
  <c r="A466" i="58"/>
  <c r="A453" i="58"/>
  <c r="J454" i="58"/>
  <c r="K453" i="58"/>
  <c r="A436" i="58"/>
  <c r="K436" i="58"/>
  <c r="K491" i="58"/>
  <c r="A491" i="58"/>
  <c r="J492" i="58"/>
  <c r="J536" i="56"/>
  <c r="J537" i="56" s="1"/>
  <c r="J540" i="56"/>
  <c r="K540" i="56" s="1"/>
  <c r="A386" i="56"/>
  <c r="J396" i="56"/>
  <c r="K396" i="56" s="1"/>
  <c r="J573" i="56"/>
  <c r="K573" i="56" s="1"/>
  <c r="A572" i="56"/>
  <c r="A557" i="56"/>
  <c r="J433" i="56"/>
  <c r="K433" i="56" s="1"/>
  <c r="A423" i="56"/>
  <c r="J551" i="56"/>
  <c r="K551" i="56" s="1"/>
  <c r="A542" i="56"/>
  <c r="J380" i="56"/>
  <c r="A380" i="56" s="1"/>
  <c r="J378" i="56"/>
  <c r="A378" i="56" s="1"/>
  <c r="J382" i="56"/>
  <c r="A382" i="56" s="1"/>
  <c r="J491" i="56"/>
  <c r="A491" i="56" s="1"/>
  <c r="J489" i="56"/>
  <c r="J490" i="56" s="1"/>
  <c r="J464" i="48"/>
  <c r="K464" i="48" s="1"/>
  <c r="J443" i="54"/>
  <c r="K443" i="54" s="1"/>
  <c r="J398" i="54"/>
  <c r="A398" i="54" s="1"/>
  <c r="J365" i="54"/>
  <c r="K365" i="54" s="1"/>
  <c r="J455" i="54"/>
  <c r="A455" i="54" s="1"/>
  <c r="A527" i="56"/>
  <c r="J387" i="56"/>
  <c r="K387" i="56" s="1"/>
  <c r="J388" i="56"/>
  <c r="K388" i="56" s="1"/>
  <c r="J583" i="56"/>
  <c r="K583" i="56" s="1"/>
  <c r="J558" i="56"/>
  <c r="J559" i="56" s="1"/>
  <c r="J570" i="56"/>
  <c r="A570" i="56" s="1"/>
  <c r="J431" i="56"/>
  <c r="J432" i="56" s="1"/>
  <c r="J543" i="56"/>
  <c r="J544" i="56" s="1"/>
  <c r="J372" i="56"/>
  <c r="K372" i="56" s="1"/>
  <c r="A371" i="56"/>
  <c r="J374" i="56"/>
  <c r="K374" i="56" s="1"/>
  <c r="J486" i="56"/>
  <c r="J487" i="56" s="1"/>
  <c r="J496" i="56"/>
  <c r="K496" i="56" s="1"/>
  <c r="A447" i="48"/>
  <c r="J534" i="56"/>
  <c r="K534" i="56" s="1"/>
  <c r="J391" i="56"/>
  <c r="K391" i="56" s="1"/>
  <c r="J429" i="56"/>
  <c r="J430" i="56" s="1"/>
  <c r="J384" i="56"/>
  <c r="K384" i="56" s="1"/>
  <c r="J373" i="56"/>
  <c r="K373" i="56" s="1"/>
  <c r="J540" i="57"/>
  <c r="J534" i="57"/>
  <c r="A527" i="57"/>
  <c r="J538" i="57"/>
  <c r="J528" i="57"/>
  <c r="J536" i="57"/>
  <c r="J396" i="57"/>
  <c r="J393" i="57"/>
  <c r="J388" i="57"/>
  <c r="A386" i="57"/>
  <c r="J389" i="57"/>
  <c r="J387" i="57"/>
  <c r="J391" i="57"/>
  <c r="J395" i="57"/>
  <c r="J344" i="57"/>
  <c r="A343" i="57"/>
  <c r="J585" i="57"/>
  <c r="J579" i="57"/>
  <c r="A572" i="57"/>
  <c r="J573" i="57"/>
  <c r="J583" i="57"/>
  <c r="J581" i="57"/>
  <c r="J570" i="57"/>
  <c r="J568" i="57"/>
  <c r="J564" i="57"/>
  <c r="A557" i="57"/>
  <c r="J558" i="57"/>
  <c r="J566" i="57"/>
  <c r="J431" i="57"/>
  <c r="J429" i="57"/>
  <c r="J434" i="57"/>
  <c r="A423" i="57"/>
  <c r="J427" i="57"/>
  <c r="J424" i="57"/>
  <c r="J433" i="57"/>
  <c r="J555" i="57"/>
  <c r="J551" i="57"/>
  <c r="A542" i="57"/>
  <c r="J549" i="57"/>
  <c r="J553" i="57"/>
  <c r="J543" i="57"/>
  <c r="J375" i="57"/>
  <c r="J373" i="57"/>
  <c r="J374" i="57"/>
  <c r="J378" i="57"/>
  <c r="A371" i="57"/>
  <c r="J377" i="57"/>
  <c r="J382" i="57"/>
  <c r="J384" i="57"/>
  <c r="J372" i="57"/>
  <c r="J385" i="57"/>
  <c r="J376" i="57"/>
  <c r="J380" i="57"/>
  <c r="J496" i="57"/>
  <c r="J493" i="57"/>
  <c r="J489" i="57"/>
  <c r="A485" i="57"/>
  <c r="J491" i="57"/>
  <c r="J495" i="57"/>
  <c r="J486" i="57"/>
  <c r="A345" i="57"/>
  <c r="J346" i="57"/>
  <c r="J446" i="57"/>
  <c r="J443" i="57"/>
  <c r="J437" i="57"/>
  <c r="J441" i="57"/>
  <c r="J439" i="57"/>
  <c r="A435" i="57"/>
  <c r="J436" i="57"/>
  <c r="J445" i="57"/>
  <c r="J411" i="57"/>
  <c r="J408" i="57"/>
  <c r="A397" i="57"/>
  <c r="J404" i="57"/>
  <c r="J398" i="57"/>
  <c r="J410" i="57"/>
  <c r="J406" i="57"/>
  <c r="J483" i="57"/>
  <c r="J477" i="57"/>
  <c r="A470" i="57"/>
  <c r="J481" i="57"/>
  <c r="J471" i="57"/>
  <c r="J479" i="57"/>
  <c r="J364" i="57"/>
  <c r="J370" i="57"/>
  <c r="J362" i="57"/>
  <c r="A359" i="57"/>
  <c r="J363" i="57"/>
  <c r="J367" i="57"/>
  <c r="J366" i="57"/>
  <c r="J369" i="57"/>
  <c r="J365" i="57"/>
  <c r="J360" i="57"/>
  <c r="J361" i="57"/>
  <c r="J340" i="57"/>
  <c r="A339" i="57"/>
  <c r="J342" i="57"/>
  <c r="J341" i="57"/>
  <c r="J525" i="57"/>
  <c r="J521" i="57"/>
  <c r="J519" i="57"/>
  <c r="J523" i="57"/>
  <c r="A512" i="57"/>
  <c r="J513" i="57"/>
  <c r="J506" i="57"/>
  <c r="J504" i="57"/>
  <c r="A497" i="57"/>
  <c r="J498" i="57"/>
  <c r="J468" i="57"/>
  <c r="J462" i="57"/>
  <c r="A459" i="57"/>
  <c r="J466" i="57"/>
  <c r="J464" i="57"/>
  <c r="J460" i="57"/>
  <c r="J451" i="57"/>
  <c r="J458" i="57"/>
  <c r="A447" i="57"/>
  <c r="J448" i="57"/>
  <c r="J457" i="57"/>
  <c r="J455" i="57"/>
  <c r="J453" i="57"/>
  <c r="J347" i="56"/>
  <c r="J338" i="56" s="1"/>
  <c r="A338" i="56" s="1"/>
  <c r="J347" i="57"/>
  <c r="J468" i="48"/>
  <c r="K468" i="48" s="1"/>
  <c r="K538" i="56"/>
  <c r="J539" i="56"/>
  <c r="A538" i="56"/>
  <c r="J390" i="56"/>
  <c r="K389" i="56"/>
  <c r="A389" i="56"/>
  <c r="J580" i="56"/>
  <c r="K579" i="56"/>
  <c r="A579" i="56"/>
  <c r="A362" i="56"/>
  <c r="J565" i="56"/>
  <c r="K564" i="56"/>
  <c r="A564" i="56"/>
  <c r="A340" i="56"/>
  <c r="J520" i="56"/>
  <c r="A519" i="56"/>
  <c r="K519" i="56"/>
  <c r="K466" i="56"/>
  <c r="J467" i="56"/>
  <c r="A466" i="56"/>
  <c r="A408" i="56"/>
  <c r="J409" i="56"/>
  <c r="K408" i="56"/>
  <c r="K341" i="56"/>
  <c r="A341" i="56"/>
  <c r="J428" i="56"/>
  <c r="K427" i="56"/>
  <c r="A427" i="56"/>
  <c r="A525" i="56"/>
  <c r="K553" i="56"/>
  <c r="A553" i="56"/>
  <c r="J554" i="56"/>
  <c r="K377" i="56"/>
  <c r="A377" i="56"/>
  <c r="A441" i="56"/>
  <c r="J442" i="56"/>
  <c r="K441" i="56"/>
  <c r="J505" i="56"/>
  <c r="A504" i="56"/>
  <c r="K504" i="56"/>
  <c r="J480" i="56"/>
  <c r="K481" i="56"/>
  <c r="K363" i="56"/>
  <c r="A363" i="56"/>
  <c r="K375" i="56"/>
  <c r="J342" i="48"/>
  <c r="A342" i="48" s="1"/>
  <c r="J521" i="48"/>
  <c r="J522" i="48" s="1"/>
  <c r="J347" i="54"/>
  <c r="J338" i="54" s="1"/>
  <c r="A338" i="54" s="1"/>
  <c r="J347" i="55"/>
  <c r="J338" i="55" s="1"/>
  <c r="A338" i="55" s="1"/>
  <c r="J540" i="55"/>
  <c r="J534" i="55"/>
  <c r="J538" i="55"/>
  <c r="J536" i="55"/>
  <c r="A527" i="55"/>
  <c r="J528" i="55"/>
  <c r="J395" i="55"/>
  <c r="A386" i="55"/>
  <c r="J389" i="55"/>
  <c r="J388" i="55"/>
  <c r="J393" i="55"/>
  <c r="J391" i="55"/>
  <c r="J396" i="55"/>
  <c r="J387" i="55"/>
  <c r="J344" i="55"/>
  <c r="A343" i="55"/>
  <c r="J585" i="55"/>
  <c r="J579" i="55"/>
  <c r="A572" i="55"/>
  <c r="J583" i="55"/>
  <c r="J581" i="55"/>
  <c r="J573" i="55"/>
  <c r="J570" i="55"/>
  <c r="J568" i="55"/>
  <c r="J564" i="55"/>
  <c r="A557" i="55"/>
  <c r="J558" i="55"/>
  <c r="J566" i="55"/>
  <c r="J424" i="55"/>
  <c r="J427" i="55"/>
  <c r="J431" i="55"/>
  <c r="A423" i="55"/>
  <c r="J429" i="55"/>
  <c r="J433" i="55"/>
  <c r="J434" i="55"/>
  <c r="J555" i="55"/>
  <c r="A542" i="55"/>
  <c r="J551" i="55"/>
  <c r="J543" i="55"/>
  <c r="J549" i="55"/>
  <c r="J553" i="55"/>
  <c r="J384" i="55"/>
  <c r="J382" i="55"/>
  <c r="A371" i="55"/>
  <c r="J378" i="55"/>
  <c r="J377" i="55"/>
  <c r="J373" i="55"/>
  <c r="J375" i="55"/>
  <c r="J374" i="55"/>
  <c r="J372" i="55"/>
  <c r="J385" i="55"/>
  <c r="J376" i="55"/>
  <c r="J380" i="55"/>
  <c r="J496" i="55"/>
  <c r="J493" i="55"/>
  <c r="J489" i="55"/>
  <c r="A485" i="55"/>
  <c r="J491" i="55"/>
  <c r="J495" i="55"/>
  <c r="J486" i="55"/>
  <c r="J346" i="55"/>
  <c r="A345" i="55"/>
  <c r="J446" i="55"/>
  <c r="J443" i="55"/>
  <c r="J437" i="55"/>
  <c r="J441" i="55"/>
  <c r="J439" i="55"/>
  <c r="J436" i="55"/>
  <c r="J445" i="55"/>
  <c r="A435" i="55"/>
  <c r="J410" i="55"/>
  <c r="J408" i="55"/>
  <c r="A397" i="55"/>
  <c r="J404" i="55"/>
  <c r="J398" i="55"/>
  <c r="J406" i="55"/>
  <c r="J411" i="55"/>
  <c r="J483" i="55"/>
  <c r="J477" i="55"/>
  <c r="A470" i="55"/>
  <c r="J481" i="55"/>
  <c r="J471" i="55"/>
  <c r="J479" i="55"/>
  <c r="J367" i="55"/>
  <c r="J362" i="55"/>
  <c r="A359" i="55"/>
  <c r="J360" i="55"/>
  <c r="J370" i="55"/>
  <c r="J366" i="55"/>
  <c r="J369" i="55"/>
  <c r="J365" i="55"/>
  <c r="J361" i="55"/>
  <c r="J363" i="55"/>
  <c r="J364" i="55"/>
  <c r="A339" i="55"/>
  <c r="J341" i="55"/>
  <c r="J342" i="55"/>
  <c r="J340" i="55"/>
  <c r="J525" i="55"/>
  <c r="J521" i="55"/>
  <c r="J519" i="55"/>
  <c r="A512" i="55"/>
  <c r="J523" i="55"/>
  <c r="J513" i="55"/>
  <c r="J506" i="55"/>
  <c r="J504" i="55"/>
  <c r="J498" i="55"/>
  <c r="A497" i="55"/>
  <c r="J468" i="55"/>
  <c r="J462" i="55"/>
  <c r="A459" i="55"/>
  <c r="J466" i="55"/>
  <c r="J460" i="55"/>
  <c r="J464" i="55"/>
  <c r="J451" i="55"/>
  <c r="A447" i="55"/>
  <c r="J457" i="55"/>
  <c r="J448" i="55"/>
  <c r="J453" i="55"/>
  <c r="J458" i="55"/>
  <c r="J455" i="55"/>
  <c r="J411" i="48"/>
  <c r="K411" i="48" s="1"/>
  <c r="J394" i="54"/>
  <c r="A393" i="54"/>
  <c r="K393" i="54"/>
  <c r="K553" i="54"/>
  <c r="J554" i="54"/>
  <c r="A553" i="54"/>
  <c r="J430" i="54"/>
  <c r="K523" i="54"/>
  <c r="J383" i="54"/>
  <c r="K382" i="54"/>
  <c r="A382" i="54"/>
  <c r="K486" i="54"/>
  <c r="J487" i="54"/>
  <c r="A486" i="54"/>
  <c r="J360" i="48"/>
  <c r="A360" i="48" s="1"/>
  <c r="A534" i="54"/>
  <c r="J535" i="54"/>
  <c r="K534" i="54"/>
  <c r="A445" i="54"/>
  <c r="K445" i="54"/>
  <c r="J405" i="54"/>
  <c r="K404" i="54"/>
  <c r="A404" i="54"/>
  <c r="K344" i="54"/>
  <c r="A344" i="54"/>
  <c r="A477" i="54"/>
  <c r="J478" i="54"/>
  <c r="K477" i="54"/>
  <c r="A363" i="54"/>
  <c r="K363" i="54"/>
  <c r="J584" i="54"/>
  <c r="A583" i="54"/>
  <c r="K583" i="54"/>
  <c r="A434" i="54"/>
  <c r="K434" i="54"/>
  <c r="A525" i="54"/>
  <c r="K525" i="54"/>
  <c r="J550" i="54"/>
  <c r="J505" i="54"/>
  <c r="K504" i="54"/>
  <c r="A504" i="54"/>
  <c r="K448" i="54"/>
  <c r="A448" i="54"/>
  <c r="J449" i="54"/>
  <c r="A435" i="48"/>
  <c r="J369" i="48"/>
  <c r="K369" i="48" s="1"/>
  <c r="J483" i="48"/>
  <c r="K483" i="48" s="1"/>
  <c r="J406" i="48"/>
  <c r="A406" i="48" s="1"/>
  <c r="J363" i="48"/>
  <c r="K363" i="48" s="1"/>
  <c r="A497" i="48"/>
  <c r="J445" i="48"/>
  <c r="K445" i="48" s="1"/>
  <c r="J477" i="48"/>
  <c r="K477" i="48" s="1"/>
  <c r="A345" i="48"/>
  <c r="J441" i="48"/>
  <c r="A441" i="48" s="1"/>
  <c r="J446" i="48"/>
  <c r="K446" i="48" s="1"/>
  <c r="J408" i="48"/>
  <c r="J409" i="48" s="1"/>
  <c r="J404" i="48"/>
  <c r="K404" i="48" s="1"/>
  <c r="J471" i="48"/>
  <c r="A471" i="48" s="1"/>
  <c r="J481" i="48"/>
  <c r="A481" i="48" s="1"/>
  <c r="J365" i="48"/>
  <c r="K365" i="48" s="1"/>
  <c r="A359" i="48"/>
  <c r="J341" i="48"/>
  <c r="K341" i="48" s="1"/>
  <c r="J513" i="48"/>
  <c r="J514" i="48" s="1"/>
  <c r="A512" i="48"/>
  <c r="J504" i="48"/>
  <c r="K504" i="48" s="1"/>
  <c r="A459" i="48"/>
  <c r="J458" i="48"/>
  <c r="A458" i="48" s="1"/>
  <c r="J451" i="48"/>
  <c r="K451" i="48" s="1"/>
  <c r="J436" i="48"/>
  <c r="A436" i="48" s="1"/>
  <c r="J437" i="48"/>
  <c r="K437" i="48" s="1"/>
  <c r="J398" i="48"/>
  <c r="J399" i="48" s="1"/>
  <c r="J410" i="48"/>
  <c r="A410" i="48" s="1"/>
  <c r="J479" i="48"/>
  <c r="K479" i="48" s="1"/>
  <c r="J361" i="48"/>
  <c r="A361" i="48" s="1"/>
  <c r="J366" i="48"/>
  <c r="K366" i="48" s="1"/>
  <c r="J362" i="48"/>
  <c r="A362" i="48" s="1"/>
  <c r="J340" i="48"/>
  <c r="A340" i="48" s="1"/>
  <c r="J519" i="48"/>
  <c r="K519" i="48" s="1"/>
  <c r="J523" i="48"/>
  <c r="J524" i="48" s="1"/>
  <c r="J506" i="48"/>
  <c r="A506" i="48" s="1"/>
  <c r="J462" i="48"/>
  <c r="J463" i="48" s="1"/>
  <c r="J453" i="48"/>
  <c r="A453" i="48" s="1"/>
  <c r="J448" i="48"/>
  <c r="K448" i="48" s="1"/>
  <c r="J443" i="48"/>
  <c r="A443" i="48" s="1"/>
  <c r="A386" i="48"/>
  <c r="J344" i="48"/>
  <c r="A344" i="48" s="1"/>
  <c r="J364" i="48"/>
  <c r="A364" i="48" s="1"/>
  <c r="J367" i="48"/>
  <c r="K367" i="48" s="1"/>
  <c r="J460" i="48"/>
  <c r="J461" i="48" s="1"/>
  <c r="J457" i="48"/>
  <c r="K457" i="48" s="1"/>
  <c r="J498" i="44"/>
  <c r="J499" i="44" s="1"/>
  <c r="J448" i="44"/>
  <c r="K448" i="44" s="1"/>
  <c r="J453" i="44"/>
  <c r="K453" i="44" s="1"/>
  <c r="J366" i="46"/>
  <c r="K366" i="46" s="1"/>
  <c r="J519" i="46"/>
  <c r="A519" i="46" s="1"/>
  <c r="A447" i="46"/>
  <c r="A470" i="46"/>
  <c r="J342" i="46"/>
  <c r="A342" i="46" s="1"/>
  <c r="A459" i="46"/>
  <c r="J361" i="46"/>
  <c r="K361" i="46" s="1"/>
  <c r="J523" i="46"/>
  <c r="K523" i="46" s="1"/>
  <c r="J455" i="46"/>
  <c r="K455" i="46" s="1"/>
  <c r="J471" i="46"/>
  <c r="A471" i="46" s="1"/>
  <c r="J364" i="46"/>
  <c r="A364" i="46" s="1"/>
  <c r="J464" i="46"/>
  <c r="K464" i="46" s="1"/>
  <c r="J451" i="46"/>
  <c r="J452" i="46" s="1"/>
  <c r="J365" i="46"/>
  <c r="A365" i="46" s="1"/>
  <c r="J363" i="46"/>
  <c r="A363" i="46" s="1"/>
  <c r="J525" i="46"/>
  <c r="K525" i="46" s="1"/>
  <c r="A497" i="46"/>
  <c r="J408" i="46"/>
  <c r="K408" i="46" s="1"/>
  <c r="J585" i="48"/>
  <c r="A585" i="48" s="1"/>
  <c r="J564" i="48"/>
  <c r="J565" i="48" s="1"/>
  <c r="J489" i="48"/>
  <c r="K489" i="48" s="1"/>
  <c r="J481" i="46"/>
  <c r="J482" i="46" s="1"/>
  <c r="J369" i="46"/>
  <c r="K369" i="46" s="1"/>
  <c r="J340" i="46"/>
  <c r="K340" i="46" s="1"/>
  <c r="J506" i="46"/>
  <c r="A506" i="46" s="1"/>
  <c r="J466" i="46"/>
  <c r="K466" i="46" s="1"/>
  <c r="A435" i="46"/>
  <c r="J382" i="48"/>
  <c r="J383" i="48" s="1"/>
  <c r="J365" i="44"/>
  <c r="K365" i="44" s="1"/>
  <c r="J437" i="46"/>
  <c r="J438" i="46" s="1"/>
  <c r="J398" i="46"/>
  <c r="J399" i="46" s="1"/>
  <c r="J481" i="44"/>
  <c r="A481" i="44" s="1"/>
  <c r="J362" i="44"/>
  <c r="K362" i="44" s="1"/>
  <c r="A345" i="46"/>
  <c r="J411" i="46"/>
  <c r="A411" i="46" s="1"/>
  <c r="J558" i="48"/>
  <c r="K558" i="48" s="1"/>
  <c r="J376" i="48"/>
  <c r="A376" i="48" s="1"/>
  <c r="J340" i="44"/>
  <c r="A340" i="44" s="1"/>
  <c r="J441" i="46"/>
  <c r="A441" i="46" s="1"/>
  <c r="J528" i="48"/>
  <c r="A528" i="48" s="1"/>
  <c r="J433" i="48"/>
  <c r="K433" i="48" s="1"/>
  <c r="J551" i="48"/>
  <c r="K551" i="48" s="1"/>
  <c r="J384" i="48"/>
  <c r="A384" i="48" s="1"/>
  <c r="A485" i="48"/>
  <c r="J496" i="46"/>
  <c r="A496" i="46" s="1"/>
  <c r="J391" i="48"/>
  <c r="A391" i="48" s="1"/>
  <c r="J573" i="48"/>
  <c r="K573" i="48" s="1"/>
  <c r="J434" i="48"/>
  <c r="A434" i="48" s="1"/>
  <c r="J555" i="48"/>
  <c r="A555" i="48" s="1"/>
  <c r="J536" i="48"/>
  <c r="A536" i="48" s="1"/>
  <c r="J534" i="48"/>
  <c r="K534" i="48" s="1"/>
  <c r="J389" i="48"/>
  <c r="J390" i="48" s="1"/>
  <c r="J395" i="48"/>
  <c r="K395" i="48" s="1"/>
  <c r="J581" i="48"/>
  <c r="A581" i="48" s="1"/>
  <c r="J579" i="48"/>
  <c r="J580" i="48" s="1"/>
  <c r="A557" i="48"/>
  <c r="J431" i="48"/>
  <c r="A431" i="48" s="1"/>
  <c r="A423" i="48"/>
  <c r="J543" i="48"/>
  <c r="J544" i="48" s="1"/>
  <c r="J549" i="48"/>
  <c r="J550" i="48" s="1"/>
  <c r="J372" i="48"/>
  <c r="K372" i="48" s="1"/>
  <c r="J377" i="48"/>
  <c r="K377" i="48" s="1"/>
  <c r="J385" i="48"/>
  <c r="K385" i="48" s="1"/>
  <c r="J495" i="48"/>
  <c r="K495" i="48" s="1"/>
  <c r="J486" i="48"/>
  <c r="K486" i="48" s="1"/>
  <c r="J540" i="48"/>
  <c r="A540" i="48" s="1"/>
  <c r="J387" i="48"/>
  <c r="A387" i="48" s="1"/>
  <c r="J388" i="48"/>
  <c r="A388" i="48" s="1"/>
  <c r="J583" i="48"/>
  <c r="J584" i="48" s="1"/>
  <c r="J566" i="48"/>
  <c r="J567" i="48" s="1"/>
  <c r="J570" i="48"/>
  <c r="K570" i="48" s="1"/>
  <c r="J429" i="48"/>
  <c r="K429" i="48" s="1"/>
  <c r="J553" i="48"/>
  <c r="K553" i="48" s="1"/>
  <c r="J380" i="48"/>
  <c r="K380" i="48" s="1"/>
  <c r="J374" i="48"/>
  <c r="K374" i="48" s="1"/>
  <c r="J373" i="48"/>
  <c r="K373" i="48" s="1"/>
  <c r="J496" i="48"/>
  <c r="K496" i="48" s="1"/>
  <c r="J493" i="48"/>
  <c r="K493" i="48" s="1"/>
  <c r="J445" i="46"/>
  <c r="K445" i="46" s="1"/>
  <c r="J410" i="46"/>
  <c r="A410" i="46" s="1"/>
  <c r="J538" i="48"/>
  <c r="A538" i="48" s="1"/>
  <c r="J396" i="48"/>
  <c r="A396" i="48" s="1"/>
  <c r="J427" i="48"/>
  <c r="J428" i="48" s="1"/>
  <c r="J375" i="48"/>
  <c r="A375" i="48" s="1"/>
  <c r="A371" i="48"/>
  <c r="J479" i="46"/>
  <c r="A479" i="46" s="1"/>
  <c r="J483" i="46"/>
  <c r="A483" i="46" s="1"/>
  <c r="J362" i="46"/>
  <c r="A362" i="46" s="1"/>
  <c r="A359" i="46"/>
  <c r="A339" i="46"/>
  <c r="J513" i="46"/>
  <c r="J514" i="46" s="1"/>
  <c r="J521" i="46"/>
  <c r="J522" i="46" s="1"/>
  <c r="J498" i="46"/>
  <c r="J499" i="46" s="1"/>
  <c r="J460" i="46"/>
  <c r="A460" i="46" s="1"/>
  <c r="J468" i="46"/>
  <c r="A468" i="46" s="1"/>
  <c r="J458" i="46"/>
  <c r="A458" i="46" s="1"/>
  <c r="J448" i="46"/>
  <c r="A448" i="46" s="1"/>
  <c r="J436" i="46"/>
  <c r="K436" i="46" s="1"/>
  <c r="J439" i="46"/>
  <c r="A439" i="46" s="1"/>
  <c r="J404" i="46"/>
  <c r="K404" i="46" s="1"/>
  <c r="A397" i="46"/>
  <c r="J360" i="46"/>
  <c r="A360" i="46" s="1"/>
  <c r="J370" i="46"/>
  <c r="A370" i="46" s="1"/>
  <c r="J553" i="46"/>
  <c r="J554" i="46" s="1"/>
  <c r="J457" i="46"/>
  <c r="K457" i="46" s="1"/>
  <c r="J443" i="46"/>
  <c r="K443" i="46" s="1"/>
  <c r="J347" i="48"/>
  <c r="J338" i="48" s="1"/>
  <c r="A338" i="48" s="1"/>
  <c r="J347" i="49"/>
  <c r="J338" i="49" s="1"/>
  <c r="A338" i="49" s="1"/>
  <c r="J538" i="49"/>
  <c r="J528" i="49"/>
  <c r="J536" i="49"/>
  <c r="A527" i="49"/>
  <c r="J540" i="49"/>
  <c r="J534" i="49"/>
  <c r="J396" i="49"/>
  <c r="A386" i="49"/>
  <c r="J389" i="49"/>
  <c r="J388" i="49"/>
  <c r="J393" i="49"/>
  <c r="J391" i="49"/>
  <c r="J387" i="49"/>
  <c r="J395" i="49"/>
  <c r="J344" i="49"/>
  <c r="A343" i="49"/>
  <c r="J585" i="49"/>
  <c r="J579" i="49"/>
  <c r="A572" i="49"/>
  <c r="J573" i="49"/>
  <c r="J583" i="49"/>
  <c r="J581" i="49"/>
  <c r="J570" i="49"/>
  <c r="J568" i="49"/>
  <c r="A557" i="49"/>
  <c r="J564" i="49"/>
  <c r="J558" i="49"/>
  <c r="J566" i="49"/>
  <c r="J434" i="49"/>
  <c r="A423" i="49"/>
  <c r="J424" i="49"/>
  <c r="J429" i="49"/>
  <c r="J427" i="49"/>
  <c r="J433" i="49"/>
  <c r="J431" i="49"/>
  <c r="J555" i="49"/>
  <c r="A542" i="49"/>
  <c r="J543" i="49"/>
  <c r="J549" i="49"/>
  <c r="J551" i="49"/>
  <c r="J553" i="49"/>
  <c r="J385" i="49"/>
  <c r="J378" i="49"/>
  <c r="J375" i="49"/>
  <c r="A371" i="49"/>
  <c r="J382" i="49"/>
  <c r="J377" i="49"/>
  <c r="J374" i="49"/>
  <c r="J373" i="49"/>
  <c r="J376" i="49"/>
  <c r="J372" i="49"/>
  <c r="J380" i="49"/>
  <c r="J384" i="49"/>
  <c r="J496" i="49"/>
  <c r="A485" i="49"/>
  <c r="J493" i="49"/>
  <c r="J489" i="49"/>
  <c r="J486" i="49"/>
  <c r="J491" i="49"/>
  <c r="J495" i="49"/>
  <c r="J346" i="49"/>
  <c r="A345" i="49"/>
  <c r="J439" i="49"/>
  <c r="A435" i="49"/>
  <c r="J436" i="49"/>
  <c r="J443" i="49"/>
  <c r="J437" i="49"/>
  <c r="J446" i="49"/>
  <c r="J441" i="49"/>
  <c r="J445" i="49"/>
  <c r="J408" i="49"/>
  <c r="A397" i="49"/>
  <c r="J410" i="49"/>
  <c r="J406" i="49"/>
  <c r="J398" i="49"/>
  <c r="J411" i="49"/>
  <c r="J404" i="49"/>
  <c r="J483" i="49"/>
  <c r="J477" i="49"/>
  <c r="A470" i="49"/>
  <c r="J481" i="49"/>
  <c r="J471" i="49"/>
  <c r="J479" i="49"/>
  <c r="J370" i="49"/>
  <c r="J363" i="49"/>
  <c r="J367" i="49"/>
  <c r="J362" i="49"/>
  <c r="A359" i="49"/>
  <c r="J360" i="49"/>
  <c r="J365" i="49"/>
  <c r="J364" i="49"/>
  <c r="J361" i="49"/>
  <c r="J369" i="49"/>
  <c r="J366" i="49"/>
  <c r="A339" i="49"/>
  <c r="J342" i="49"/>
  <c r="J341" i="49"/>
  <c r="J340" i="49"/>
  <c r="J523" i="49"/>
  <c r="J525" i="49"/>
  <c r="A512" i="49"/>
  <c r="J513" i="49"/>
  <c r="J519" i="49"/>
  <c r="J521" i="49"/>
  <c r="J504" i="49"/>
  <c r="J498" i="49"/>
  <c r="A497" i="49"/>
  <c r="J506" i="49"/>
  <c r="J468" i="49"/>
  <c r="J462" i="49"/>
  <c r="A459" i="49"/>
  <c r="J466" i="49"/>
  <c r="J460" i="49"/>
  <c r="J464" i="49"/>
  <c r="J448" i="49"/>
  <c r="J451" i="49"/>
  <c r="J455" i="49"/>
  <c r="A447" i="49"/>
  <c r="J453" i="49"/>
  <c r="J457" i="49"/>
  <c r="J458" i="49"/>
  <c r="J394" i="48"/>
  <c r="K393" i="48"/>
  <c r="A393" i="48"/>
  <c r="K370" i="48"/>
  <c r="A370" i="48"/>
  <c r="J569" i="48"/>
  <c r="K568" i="48"/>
  <c r="A568" i="48"/>
  <c r="K498" i="48"/>
  <c r="J499" i="48"/>
  <c r="A498" i="48"/>
  <c r="J467" i="48"/>
  <c r="A466" i="48"/>
  <c r="K466" i="48"/>
  <c r="J425" i="48"/>
  <c r="K424" i="48"/>
  <c r="A424" i="48"/>
  <c r="J379" i="48"/>
  <c r="A378" i="48"/>
  <c r="K378" i="48"/>
  <c r="K491" i="48"/>
  <c r="A491" i="48"/>
  <c r="J492" i="48"/>
  <c r="A439" i="48"/>
  <c r="K439" i="48"/>
  <c r="J440" i="48"/>
  <c r="A525" i="48"/>
  <c r="K525" i="48"/>
  <c r="J456" i="48"/>
  <c r="A455" i="48"/>
  <c r="K455" i="48"/>
  <c r="A346" i="48"/>
  <c r="K346" i="48"/>
  <c r="J433" i="46"/>
  <c r="K433" i="46" s="1"/>
  <c r="J374" i="46"/>
  <c r="A374" i="46" s="1"/>
  <c r="A343" i="46"/>
  <c r="J579" i="46"/>
  <c r="J580" i="46" s="1"/>
  <c r="A557" i="46"/>
  <c r="J378" i="46"/>
  <c r="K378" i="46" s="1"/>
  <c r="J486" i="46"/>
  <c r="A486" i="46" s="1"/>
  <c r="J434" i="46"/>
  <c r="A434" i="46" s="1"/>
  <c r="J543" i="46"/>
  <c r="J544" i="46" s="1"/>
  <c r="J581" i="46"/>
  <c r="J582" i="46" s="1"/>
  <c r="J376" i="46"/>
  <c r="K376" i="46" s="1"/>
  <c r="J387" i="46"/>
  <c r="K387" i="46" s="1"/>
  <c r="J540" i="46"/>
  <c r="K540" i="46" s="1"/>
  <c r="J393" i="46"/>
  <c r="K393" i="46" s="1"/>
  <c r="J536" i="46"/>
  <c r="A536" i="46" s="1"/>
  <c r="A572" i="46"/>
  <c r="J564" i="46"/>
  <c r="K564" i="46" s="1"/>
  <c r="J424" i="46"/>
  <c r="J425" i="46" s="1"/>
  <c r="A423" i="46"/>
  <c r="J551" i="46"/>
  <c r="A551" i="46" s="1"/>
  <c r="J384" i="46"/>
  <c r="A384" i="46" s="1"/>
  <c r="J380" i="46"/>
  <c r="J381" i="46" s="1"/>
  <c r="A371" i="46"/>
  <c r="J489" i="46"/>
  <c r="J490" i="46" s="1"/>
  <c r="J534" i="46"/>
  <c r="A534" i="46" s="1"/>
  <c r="J388" i="46"/>
  <c r="K388" i="46" s="1"/>
  <c r="J389" i="46"/>
  <c r="J390" i="46" s="1"/>
  <c r="J583" i="46"/>
  <c r="A583" i="46" s="1"/>
  <c r="J585" i="46"/>
  <c r="A585" i="46" s="1"/>
  <c r="J558" i="46"/>
  <c r="A558" i="46" s="1"/>
  <c r="J568" i="46"/>
  <c r="K568" i="46" s="1"/>
  <c r="J427" i="46"/>
  <c r="A427" i="46" s="1"/>
  <c r="J431" i="46"/>
  <c r="K431" i="46" s="1"/>
  <c r="A542" i="46"/>
  <c r="J555" i="46"/>
  <c r="K555" i="46" s="1"/>
  <c r="J372" i="46"/>
  <c r="K372" i="46" s="1"/>
  <c r="J375" i="46"/>
  <c r="A375" i="46" s="1"/>
  <c r="J385" i="46"/>
  <c r="A385" i="46" s="1"/>
  <c r="J491" i="46"/>
  <c r="A491" i="46" s="1"/>
  <c r="A485" i="46"/>
  <c r="J528" i="46"/>
  <c r="A528" i="46" s="1"/>
  <c r="J538" i="46"/>
  <c r="A538" i="46" s="1"/>
  <c r="J395" i="46"/>
  <c r="K395" i="46" s="1"/>
  <c r="J396" i="46"/>
  <c r="K396" i="46" s="1"/>
  <c r="J566" i="46"/>
  <c r="J567" i="46" s="1"/>
  <c r="J373" i="46"/>
  <c r="A373" i="46" s="1"/>
  <c r="J377" i="46"/>
  <c r="A377" i="46" s="1"/>
  <c r="J493" i="46"/>
  <c r="A493" i="46" s="1"/>
  <c r="J391" i="46"/>
  <c r="K391" i="46" s="1"/>
  <c r="A527" i="47"/>
  <c r="J540" i="47"/>
  <c r="J534" i="47"/>
  <c r="J538" i="47"/>
  <c r="J528" i="47"/>
  <c r="J536" i="47"/>
  <c r="J396" i="47"/>
  <c r="J393" i="47"/>
  <c r="J389" i="47"/>
  <c r="J388" i="47"/>
  <c r="A386" i="47"/>
  <c r="J387" i="47"/>
  <c r="J391" i="47"/>
  <c r="J395" i="47"/>
  <c r="J344" i="47"/>
  <c r="A343" i="47"/>
  <c r="J585" i="47"/>
  <c r="J579" i="47"/>
  <c r="A572" i="47"/>
  <c r="J583" i="47"/>
  <c r="J573" i="47"/>
  <c r="J581" i="47"/>
  <c r="J570" i="47"/>
  <c r="J568" i="47"/>
  <c r="J564" i="47"/>
  <c r="A557" i="47"/>
  <c r="J558" i="47"/>
  <c r="J566" i="47"/>
  <c r="J434" i="47"/>
  <c r="A423" i="47"/>
  <c r="J427" i="47"/>
  <c r="J429" i="47"/>
  <c r="J424" i="47"/>
  <c r="J433" i="47"/>
  <c r="J431" i="47"/>
  <c r="J555" i="47"/>
  <c r="J543" i="47"/>
  <c r="A542" i="47"/>
  <c r="J551" i="47"/>
  <c r="J549" i="47"/>
  <c r="J553" i="47"/>
  <c r="J385" i="47"/>
  <c r="J373" i="47"/>
  <c r="J382" i="47"/>
  <c r="J377" i="47"/>
  <c r="J374" i="47"/>
  <c r="J375" i="47"/>
  <c r="J378" i="47"/>
  <c r="A371" i="47"/>
  <c r="J376" i="47"/>
  <c r="J380" i="47"/>
  <c r="J384" i="47"/>
  <c r="J372" i="47"/>
  <c r="J486" i="47"/>
  <c r="A485" i="47"/>
  <c r="J493" i="47"/>
  <c r="J489" i="47"/>
  <c r="J491" i="47"/>
  <c r="J495" i="47"/>
  <c r="J496" i="47"/>
  <c r="J347" i="46"/>
  <c r="J352" i="46" s="1"/>
  <c r="J347" i="47"/>
  <c r="J338" i="47" s="1"/>
  <c r="A338" i="47" s="1"/>
  <c r="J346" i="47"/>
  <c r="A345" i="47"/>
  <c r="J446" i="47"/>
  <c r="A435" i="47"/>
  <c r="J443" i="47"/>
  <c r="J439" i="47"/>
  <c r="J441" i="47"/>
  <c r="J445" i="47"/>
  <c r="J437" i="47"/>
  <c r="J436" i="47"/>
  <c r="J408" i="47"/>
  <c r="A397" i="47"/>
  <c r="J406" i="47"/>
  <c r="J410" i="47"/>
  <c r="J404" i="47"/>
  <c r="J411" i="47"/>
  <c r="J398" i="47"/>
  <c r="J483" i="47"/>
  <c r="J481" i="47"/>
  <c r="J477" i="47"/>
  <c r="A470" i="47"/>
  <c r="J479" i="47"/>
  <c r="J471" i="47"/>
  <c r="J370" i="47"/>
  <c r="A359" i="47"/>
  <c r="J367" i="47"/>
  <c r="J363" i="47"/>
  <c r="J361" i="47"/>
  <c r="J362" i="47"/>
  <c r="J360" i="47"/>
  <c r="J365" i="47"/>
  <c r="J366" i="47"/>
  <c r="J369" i="47"/>
  <c r="J364" i="47"/>
  <c r="J341" i="47"/>
  <c r="A339" i="47"/>
  <c r="J340" i="47"/>
  <c r="J342" i="47"/>
  <c r="A512" i="47"/>
  <c r="J521" i="47"/>
  <c r="J513" i="47"/>
  <c r="J525" i="47"/>
  <c r="J519" i="47"/>
  <c r="J523" i="47"/>
  <c r="J506" i="47"/>
  <c r="A497" i="47"/>
  <c r="J504" i="47"/>
  <c r="J498" i="47"/>
  <c r="J468" i="47"/>
  <c r="J466" i="47"/>
  <c r="J462" i="47"/>
  <c r="A459" i="47"/>
  <c r="J460" i="47"/>
  <c r="J464" i="47"/>
  <c r="J448" i="47"/>
  <c r="J458" i="47"/>
  <c r="J451" i="47"/>
  <c r="A447" i="47"/>
  <c r="J457" i="47"/>
  <c r="J453" i="47"/>
  <c r="J455" i="47"/>
  <c r="J504" i="42"/>
  <c r="K504" i="42" s="1"/>
  <c r="J436" i="44"/>
  <c r="K436" i="44" s="1"/>
  <c r="J411" i="44"/>
  <c r="K411" i="44" s="1"/>
  <c r="J466" i="42"/>
  <c r="A466" i="42" s="1"/>
  <c r="J346" i="44"/>
  <c r="A346" i="44" s="1"/>
  <c r="J543" i="44"/>
  <c r="K543" i="44" s="1"/>
  <c r="J406" i="44"/>
  <c r="A406" i="44" s="1"/>
  <c r="J439" i="44"/>
  <c r="K439" i="44" s="1"/>
  <c r="J471" i="44"/>
  <c r="J472" i="44" s="1"/>
  <c r="J363" i="44"/>
  <c r="A363" i="44" s="1"/>
  <c r="J360" i="44"/>
  <c r="A360" i="44" s="1"/>
  <c r="J341" i="44"/>
  <c r="K341" i="44" s="1"/>
  <c r="J491" i="44"/>
  <c r="A491" i="44" s="1"/>
  <c r="J478" i="46"/>
  <c r="K477" i="46"/>
  <c r="A477" i="46"/>
  <c r="J439" i="42"/>
  <c r="J440" i="42" s="1"/>
  <c r="J458" i="42"/>
  <c r="K458" i="42" s="1"/>
  <c r="J437" i="44"/>
  <c r="A437" i="44" s="1"/>
  <c r="J446" i="44"/>
  <c r="K446" i="44" s="1"/>
  <c r="J408" i="44"/>
  <c r="A408" i="44" s="1"/>
  <c r="J477" i="44"/>
  <c r="A477" i="44" s="1"/>
  <c r="J367" i="44"/>
  <c r="J368" i="44" s="1"/>
  <c r="J366" i="44"/>
  <c r="K366" i="44" s="1"/>
  <c r="J566" i="44"/>
  <c r="J567" i="44" s="1"/>
  <c r="J551" i="44"/>
  <c r="J552" i="44" s="1"/>
  <c r="J504" i="44"/>
  <c r="J505" i="44" s="1"/>
  <c r="A485" i="44"/>
  <c r="J574" i="46"/>
  <c r="K573" i="46"/>
  <c r="A573" i="46"/>
  <c r="A570" i="46"/>
  <c r="K570" i="46"/>
  <c r="K341" i="46"/>
  <c r="A341" i="46"/>
  <c r="A504" i="46"/>
  <c r="J505" i="46"/>
  <c r="K504" i="46"/>
  <c r="K462" i="46"/>
  <c r="J463" i="46"/>
  <c r="A462" i="46"/>
  <c r="A446" i="46"/>
  <c r="K446" i="46"/>
  <c r="J407" i="46"/>
  <c r="A406" i="46"/>
  <c r="K406" i="46"/>
  <c r="J368" i="46"/>
  <c r="K367" i="46"/>
  <c r="A367" i="46"/>
  <c r="K429" i="46"/>
  <c r="J430" i="46"/>
  <c r="A429" i="46"/>
  <c r="A549" i="46"/>
  <c r="K549" i="46"/>
  <c r="J550" i="46"/>
  <c r="J383" i="46"/>
  <c r="A382" i="46"/>
  <c r="K382" i="46"/>
  <c r="A495" i="46"/>
  <c r="K495" i="46"/>
  <c r="J373" i="42"/>
  <c r="K373" i="42" s="1"/>
  <c r="J445" i="44"/>
  <c r="A445" i="44" s="1"/>
  <c r="A435" i="44"/>
  <c r="J410" i="44"/>
  <c r="K410" i="44" s="1"/>
  <c r="J479" i="44"/>
  <c r="K479" i="44" s="1"/>
  <c r="J483" i="44"/>
  <c r="K483" i="44" s="1"/>
  <c r="J370" i="44"/>
  <c r="K370" i="44" s="1"/>
  <c r="A359" i="44"/>
  <c r="A339" i="44"/>
  <c r="J553" i="44"/>
  <c r="K553" i="44" s="1"/>
  <c r="A497" i="44"/>
  <c r="J458" i="44"/>
  <c r="A458" i="44" s="1"/>
  <c r="K453" i="46"/>
  <c r="J454" i="46"/>
  <c r="A453" i="46"/>
  <c r="A346" i="46"/>
  <c r="K346" i="46"/>
  <c r="J443" i="44"/>
  <c r="J444" i="44" s="1"/>
  <c r="A397" i="44"/>
  <c r="J361" i="44"/>
  <c r="K361" i="44" s="1"/>
  <c r="J549" i="44"/>
  <c r="A549" i="44" s="1"/>
  <c r="A344" i="46"/>
  <c r="K344" i="46"/>
  <c r="J585" i="42"/>
  <c r="K585" i="42" s="1"/>
  <c r="A371" i="44"/>
  <c r="J583" i="42"/>
  <c r="A583" i="42" s="1"/>
  <c r="J549" i="42"/>
  <c r="A549" i="42" s="1"/>
  <c r="J380" i="42"/>
  <c r="A380" i="42" s="1"/>
  <c r="J396" i="44"/>
  <c r="K396" i="44" s="1"/>
  <c r="J519" i="44"/>
  <c r="K519" i="44" s="1"/>
  <c r="J380" i="44"/>
  <c r="J381" i="44" s="1"/>
  <c r="J396" i="42"/>
  <c r="K396" i="42" s="1"/>
  <c r="J433" i="42"/>
  <c r="A433" i="42" s="1"/>
  <c r="J366" i="42"/>
  <c r="A366" i="42" s="1"/>
  <c r="A527" i="44"/>
  <c r="J568" i="44"/>
  <c r="J569" i="44" s="1"/>
  <c r="J427" i="44"/>
  <c r="K427" i="44" s="1"/>
  <c r="J385" i="44"/>
  <c r="A385" i="44" s="1"/>
  <c r="J496" i="44"/>
  <c r="A496" i="44" s="1"/>
  <c r="J395" i="42"/>
  <c r="A395" i="42" s="1"/>
  <c r="J424" i="42"/>
  <c r="K424" i="42" s="1"/>
  <c r="J385" i="42"/>
  <c r="A385" i="42" s="1"/>
  <c r="A485" i="42"/>
  <c r="J534" i="44"/>
  <c r="A534" i="44" s="1"/>
  <c r="J389" i="44"/>
  <c r="J390" i="44" s="1"/>
  <c r="A572" i="44"/>
  <c r="J521" i="44"/>
  <c r="A521" i="44" s="1"/>
  <c r="A459" i="44"/>
  <c r="J528" i="44"/>
  <c r="J529" i="44" s="1"/>
  <c r="J395" i="44"/>
  <c r="K395" i="44" s="1"/>
  <c r="A386" i="44"/>
  <c r="J344" i="44"/>
  <c r="A344" i="44" s="1"/>
  <c r="J581" i="44"/>
  <c r="K581" i="44" s="1"/>
  <c r="J564" i="44"/>
  <c r="J565" i="44" s="1"/>
  <c r="J424" i="44"/>
  <c r="K424" i="44" s="1"/>
  <c r="J433" i="44"/>
  <c r="K433" i="44" s="1"/>
  <c r="A512" i="44"/>
  <c r="J376" i="44"/>
  <c r="A376" i="44" s="1"/>
  <c r="J382" i="44"/>
  <c r="J383" i="44" s="1"/>
  <c r="J378" i="44"/>
  <c r="J379" i="44" s="1"/>
  <c r="J462" i="44"/>
  <c r="J463" i="44" s="1"/>
  <c r="J536" i="44"/>
  <c r="A536" i="44" s="1"/>
  <c r="J540" i="44"/>
  <c r="A540" i="44" s="1"/>
  <c r="J387" i="44"/>
  <c r="A387" i="44" s="1"/>
  <c r="J388" i="44"/>
  <c r="K388" i="44" s="1"/>
  <c r="J583" i="44"/>
  <c r="J584" i="44" s="1"/>
  <c r="J579" i="44"/>
  <c r="J580" i="44" s="1"/>
  <c r="J558" i="44"/>
  <c r="J559" i="44" s="1"/>
  <c r="J570" i="44"/>
  <c r="A570" i="44" s="1"/>
  <c r="J434" i="44"/>
  <c r="A434" i="44" s="1"/>
  <c r="J431" i="44"/>
  <c r="A431" i="44" s="1"/>
  <c r="J523" i="44"/>
  <c r="K523" i="44" s="1"/>
  <c r="J525" i="44"/>
  <c r="A525" i="44" s="1"/>
  <c r="J372" i="44"/>
  <c r="A372" i="44" s="1"/>
  <c r="J373" i="44"/>
  <c r="A373" i="44" s="1"/>
  <c r="J375" i="44"/>
  <c r="K375" i="44" s="1"/>
  <c r="J464" i="44"/>
  <c r="A464" i="44" s="1"/>
  <c r="J466" i="44"/>
  <c r="J467" i="44" s="1"/>
  <c r="A527" i="42"/>
  <c r="J391" i="44"/>
  <c r="A391" i="44" s="1"/>
  <c r="J573" i="44"/>
  <c r="A573" i="44" s="1"/>
  <c r="J429" i="44"/>
  <c r="J430" i="44" s="1"/>
  <c r="J384" i="44"/>
  <c r="K384" i="44" s="1"/>
  <c r="J377" i="44"/>
  <c r="K377" i="44" s="1"/>
  <c r="J460" i="44"/>
  <c r="J461" i="44" s="1"/>
  <c r="J486" i="44"/>
  <c r="K486" i="44" s="1"/>
  <c r="J489" i="44"/>
  <c r="K489" i="44" s="1"/>
  <c r="J457" i="44"/>
  <c r="A457" i="44" s="1"/>
  <c r="J455" i="44"/>
  <c r="K455" i="44" s="1"/>
  <c r="J540" i="45"/>
  <c r="J538" i="45"/>
  <c r="J528" i="45"/>
  <c r="A527" i="45"/>
  <c r="J536" i="45"/>
  <c r="J534" i="45"/>
  <c r="J396" i="45"/>
  <c r="J389" i="45"/>
  <c r="A386" i="45"/>
  <c r="J393" i="45"/>
  <c r="J388" i="45"/>
  <c r="J395" i="45"/>
  <c r="J387" i="45"/>
  <c r="J391" i="45"/>
  <c r="J434" i="45"/>
  <c r="A423" i="45"/>
  <c r="J431" i="45"/>
  <c r="J427" i="45"/>
  <c r="J429" i="45"/>
  <c r="J424" i="45"/>
  <c r="J433" i="45"/>
  <c r="J385" i="45"/>
  <c r="J382" i="45"/>
  <c r="J377" i="45"/>
  <c r="J374" i="45"/>
  <c r="J378" i="45"/>
  <c r="J375" i="45"/>
  <c r="A371" i="45"/>
  <c r="J373" i="45"/>
  <c r="J380" i="45"/>
  <c r="J372" i="45"/>
  <c r="J376" i="45"/>
  <c r="J384" i="45"/>
  <c r="J344" i="45"/>
  <c r="A343" i="45"/>
  <c r="J585" i="45"/>
  <c r="J579" i="45"/>
  <c r="A572" i="45"/>
  <c r="J573" i="45"/>
  <c r="J581" i="45"/>
  <c r="J583" i="45"/>
  <c r="J570" i="45"/>
  <c r="J568" i="45"/>
  <c r="J564" i="45"/>
  <c r="A557" i="45"/>
  <c r="J566" i="45"/>
  <c r="J558" i="45"/>
  <c r="J525" i="45"/>
  <c r="J519" i="45"/>
  <c r="J521" i="45"/>
  <c r="A512" i="45"/>
  <c r="J523" i="45"/>
  <c r="J513" i="45"/>
  <c r="J468" i="45"/>
  <c r="J462" i="45"/>
  <c r="A459" i="45"/>
  <c r="J466" i="45"/>
  <c r="J460" i="45"/>
  <c r="J464" i="45"/>
  <c r="J534" i="42"/>
  <c r="A534" i="42" s="1"/>
  <c r="J538" i="42"/>
  <c r="K538" i="42" s="1"/>
  <c r="J387" i="42"/>
  <c r="A387" i="42" s="1"/>
  <c r="J388" i="42"/>
  <c r="A388" i="42" s="1"/>
  <c r="J344" i="42"/>
  <c r="A344" i="42" s="1"/>
  <c r="A572" i="42"/>
  <c r="J431" i="42"/>
  <c r="K431" i="42" s="1"/>
  <c r="J427" i="42"/>
  <c r="A427" i="42" s="1"/>
  <c r="J553" i="42"/>
  <c r="K553" i="42" s="1"/>
  <c r="J543" i="42"/>
  <c r="K543" i="42" s="1"/>
  <c r="A371" i="42"/>
  <c r="J382" i="42"/>
  <c r="A382" i="42" s="1"/>
  <c r="J384" i="42"/>
  <c r="K384" i="42" s="1"/>
  <c r="J486" i="42"/>
  <c r="J487" i="42" s="1"/>
  <c r="J489" i="42"/>
  <c r="K489" i="42" s="1"/>
  <c r="J568" i="42"/>
  <c r="J569" i="42" s="1"/>
  <c r="J528" i="42"/>
  <c r="A528" i="42" s="1"/>
  <c r="J436" i="42"/>
  <c r="A436" i="42" s="1"/>
  <c r="J393" i="42"/>
  <c r="J394" i="42" s="1"/>
  <c r="J389" i="42"/>
  <c r="J390" i="42" s="1"/>
  <c r="J581" i="42"/>
  <c r="K581" i="42" s="1"/>
  <c r="J579" i="42"/>
  <c r="A579" i="42" s="1"/>
  <c r="A423" i="42"/>
  <c r="J429" i="42"/>
  <c r="A429" i="42" s="1"/>
  <c r="J551" i="42"/>
  <c r="K551" i="42" s="1"/>
  <c r="J555" i="42"/>
  <c r="A555" i="42" s="1"/>
  <c r="J376" i="42"/>
  <c r="A376" i="42" s="1"/>
  <c r="J377" i="42"/>
  <c r="A377" i="42" s="1"/>
  <c r="J374" i="42"/>
  <c r="K374" i="42" s="1"/>
  <c r="J464" i="42"/>
  <c r="A464" i="42" s="1"/>
  <c r="J491" i="42"/>
  <c r="A491" i="42" s="1"/>
  <c r="J496" i="42"/>
  <c r="A496" i="42" s="1"/>
  <c r="A557" i="42"/>
  <c r="J398" i="44"/>
  <c r="J399" i="44" s="1"/>
  <c r="J369" i="44"/>
  <c r="A369" i="44" s="1"/>
  <c r="A542" i="44"/>
  <c r="J495" i="44"/>
  <c r="A495" i="44" s="1"/>
  <c r="A447" i="44"/>
  <c r="J346" i="45"/>
  <c r="A345" i="45"/>
  <c r="J446" i="45"/>
  <c r="J437" i="45"/>
  <c r="J441" i="45"/>
  <c r="A435" i="45"/>
  <c r="J436" i="45"/>
  <c r="J439" i="45"/>
  <c r="J445" i="45"/>
  <c r="J443" i="45"/>
  <c r="J411" i="45"/>
  <c r="J404" i="45"/>
  <c r="A397" i="45"/>
  <c r="J408" i="45"/>
  <c r="J406" i="45"/>
  <c r="J398" i="45"/>
  <c r="J410" i="45"/>
  <c r="J555" i="45"/>
  <c r="J549" i="45"/>
  <c r="J551" i="45"/>
  <c r="J553" i="45"/>
  <c r="J543" i="45"/>
  <c r="A542" i="45"/>
  <c r="J496" i="45"/>
  <c r="J493" i="45"/>
  <c r="J489" i="45"/>
  <c r="A485" i="45"/>
  <c r="J491" i="45"/>
  <c r="J486" i="45"/>
  <c r="J495" i="45"/>
  <c r="J483" i="45"/>
  <c r="J477" i="45"/>
  <c r="A470" i="45"/>
  <c r="J481" i="45"/>
  <c r="J479" i="45"/>
  <c r="J471" i="45"/>
  <c r="J370" i="45"/>
  <c r="J367" i="45"/>
  <c r="J363" i="45"/>
  <c r="A359" i="45"/>
  <c r="J369" i="45"/>
  <c r="J362" i="45"/>
  <c r="J360" i="45"/>
  <c r="J361" i="45"/>
  <c r="J364" i="45"/>
  <c r="J365" i="45"/>
  <c r="J366" i="45"/>
  <c r="J340" i="45"/>
  <c r="A339" i="45"/>
  <c r="J342" i="45"/>
  <c r="J341" i="45"/>
  <c r="J506" i="45"/>
  <c r="A497" i="45"/>
  <c r="J504" i="45"/>
  <c r="J498" i="45"/>
  <c r="J448" i="45"/>
  <c r="A447" i="45"/>
  <c r="J457" i="45"/>
  <c r="J455" i="45"/>
  <c r="J451" i="45"/>
  <c r="J453" i="45"/>
  <c r="J458" i="45"/>
  <c r="J347" i="44"/>
  <c r="J338" i="44" s="1"/>
  <c r="A338" i="44" s="1"/>
  <c r="J347" i="45"/>
  <c r="J540" i="42"/>
  <c r="K540" i="42" s="1"/>
  <c r="A386" i="42"/>
  <c r="J341" i="42"/>
  <c r="A341" i="42" s="1"/>
  <c r="J525" i="42"/>
  <c r="A525" i="42" s="1"/>
  <c r="J360" i="42"/>
  <c r="A360" i="42" s="1"/>
  <c r="J372" i="42"/>
  <c r="K372" i="42" s="1"/>
  <c r="J375" i="42"/>
  <c r="K375" i="42" s="1"/>
  <c r="J495" i="42"/>
  <c r="A495" i="42" s="1"/>
  <c r="J566" i="42"/>
  <c r="J567" i="42" s="1"/>
  <c r="J483" i="42"/>
  <c r="K483" i="42" s="1"/>
  <c r="J558" i="42"/>
  <c r="A558" i="42" s="1"/>
  <c r="A374" i="44"/>
  <c r="K374" i="44"/>
  <c r="A468" i="44"/>
  <c r="K468" i="44"/>
  <c r="A453" i="44"/>
  <c r="J539" i="44"/>
  <c r="A538" i="44"/>
  <c r="K538" i="44"/>
  <c r="J442" i="44"/>
  <c r="K441" i="44"/>
  <c r="A441" i="44"/>
  <c r="J405" i="44"/>
  <c r="A404" i="44"/>
  <c r="K404" i="44"/>
  <c r="A585" i="44"/>
  <c r="K585" i="44"/>
  <c r="A364" i="44"/>
  <c r="K364" i="44"/>
  <c r="K513" i="44"/>
  <c r="A513" i="44"/>
  <c r="J514" i="44"/>
  <c r="J394" i="44"/>
  <c r="K393" i="44"/>
  <c r="A393" i="44"/>
  <c r="A342" i="44"/>
  <c r="K342" i="44"/>
  <c r="A555" i="44"/>
  <c r="K555" i="44"/>
  <c r="J507" i="44"/>
  <c r="A506" i="44"/>
  <c r="K506" i="44"/>
  <c r="J494" i="44"/>
  <c r="K493" i="44"/>
  <c r="A493" i="44"/>
  <c r="K451" i="44"/>
  <c r="A451" i="44"/>
  <c r="J452" i="44"/>
  <c r="J398" i="42"/>
  <c r="K398" i="42" s="1"/>
  <c r="J411" i="42"/>
  <c r="K411" i="42" s="1"/>
  <c r="J471" i="42"/>
  <c r="A471" i="42" s="1"/>
  <c r="J441" i="42"/>
  <c r="A441" i="42" s="1"/>
  <c r="J446" i="42"/>
  <c r="K446" i="42" s="1"/>
  <c r="J342" i="42"/>
  <c r="A342" i="42" s="1"/>
  <c r="J519" i="42"/>
  <c r="A519" i="42" s="1"/>
  <c r="J513" i="42"/>
  <c r="K513" i="42" s="1"/>
  <c r="J506" i="42"/>
  <c r="A506" i="42" s="1"/>
  <c r="J365" i="42"/>
  <c r="A365" i="42" s="1"/>
  <c r="J363" i="42"/>
  <c r="K363" i="42" s="1"/>
  <c r="J361" i="42"/>
  <c r="A361" i="42" s="1"/>
  <c r="J460" i="42"/>
  <c r="K460" i="42" s="1"/>
  <c r="J468" i="42"/>
  <c r="K468" i="42" s="1"/>
  <c r="J457" i="42"/>
  <c r="K457" i="42" s="1"/>
  <c r="J448" i="42"/>
  <c r="J449" i="42" s="1"/>
  <c r="J408" i="42"/>
  <c r="K408" i="42" s="1"/>
  <c r="J406" i="42"/>
  <c r="K406" i="42" s="1"/>
  <c r="A470" i="42"/>
  <c r="A345" i="42"/>
  <c r="J437" i="42"/>
  <c r="K437" i="42" s="1"/>
  <c r="A435" i="42"/>
  <c r="A339" i="42"/>
  <c r="J521" i="42"/>
  <c r="J522" i="42" s="1"/>
  <c r="J523" i="42"/>
  <c r="K523" i="42" s="1"/>
  <c r="J498" i="42"/>
  <c r="A498" i="42" s="1"/>
  <c r="J370" i="42"/>
  <c r="A370" i="42" s="1"/>
  <c r="J362" i="42"/>
  <c r="A362" i="42" s="1"/>
  <c r="J367" i="42"/>
  <c r="A367" i="42" s="1"/>
  <c r="J462" i="42"/>
  <c r="A462" i="42" s="1"/>
  <c r="J451" i="42"/>
  <c r="A451" i="42" s="1"/>
  <c r="J453" i="42"/>
  <c r="J454" i="42" s="1"/>
  <c r="A397" i="42"/>
  <c r="J410" i="42"/>
  <c r="A410" i="42" s="1"/>
  <c r="J477" i="42"/>
  <c r="A477" i="42" s="1"/>
  <c r="J445" i="42"/>
  <c r="A445" i="42" s="1"/>
  <c r="J364" i="42"/>
  <c r="A364" i="42" s="1"/>
  <c r="A359" i="42"/>
  <c r="A447" i="42"/>
  <c r="J479" i="42"/>
  <c r="A479" i="42" s="1"/>
  <c r="J540" i="43"/>
  <c r="J538" i="43"/>
  <c r="A527" i="43"/>
  <c r="J534" i="43"/>
  <c r="J528" i="43"/>
  <c r="J536" i="43"/>
  <c r="J395" i="43"/>
  <c r="J388" i="43"/>
  <c r="J389" i="43"/>
  <c r="J393" i="43"/>
  <c r="J387" i="43"/>
  <c r="A386" i="43"/>
  <c r="J396" i="43"/>
  <c r="J391" i="43"/>
  <c r="A343" i="43"/>
  <c r="J344" i="43"/>
  <c r="J585" i="43"/>
  <c r="J579" i="43"/>
  <c r="A572" i="43"/>
  <c r="J573" i="43"/>
  <c r="J583" i="43"/>
  <c r="J581" i="43"/>
  <c r="J570" i="43"/>
  <c r="J568" i="43"/>
  <c r="J564" i="43"/>
  <c r="A557" i="43"/>
  <c r="J558" i="43"/>
  <c r="J566" i="43"/>
  <c r="J424" i="43"/>
  <c r="J427" i="43"/>
  <c r="J429" i="43"/>
  <c r="J434" i="43"/>
  <c r="J431" i="43"/>
  <c r="J433" i="43"/>
  <c r="A423" i="43"/>
  <c r="J555" i="43"/>
  <c r="J549" i="43"/>
  <c r="J551" i="43"/>
  <c r="A542" i="43"/>
  <c r="J543" i="43"/>
  <c r="J553" i="43"/>
  <c r="J384" i="43"/>
  <c r="J378" i="43"/>
  <c r="J373" i="43"/>
  <c r="J377" i="43"/>
  <c r="A371" i="43"/>
  <c r="J374" i="43"/>
  <c r="J375" i="43"/>
  <c r="J380" i="43"/>
  <c r="J385" i="43"/>
  <c r="J372" i="43"/>
  <c r="J376" i="43"/>
  <c r="J382" i="43"/>
  <c r="J496" i="43"/>
  <c r="J493" i="43"/>
  <c r="J489" i="43"/>
  <c r="A485" i="43"/>
  <c r="J491" i="43"/>
  <c r="J486" i="43"/>
  <c r="J495" i="43"/>
  <c r="J347" i="42"/>
  <c r="J350" i="42" s="1"/>
  <c r="J347" i="43"/>
  <c r="J338" i="43" s="1"/>
  <c r="A338" i="43" s="1"/>
  <c r="J346" i="43"/>
  <c r="A345" i="43"/>
  <c r="A435" i="43"/>
  <c r="J445" i="43"/>
  <c r="J443" i="43"/>
  <c r="J436" i="43"/>
  <c r="J441" i="43"/>
  <c r="J446" i="43"/>
  <c r="J439" i="43"/>
  <c r="J437" i="43"/>
  <c r="J410" i="43"/>
  <c r="J406" i="43"/>
  <c r="J404" i="43"/>
  <c r="A397" i="43"/>
  <c r="J408" i="43"/>
  <c r="J411" i="43"/>
  <c r="J398" i="43"/>
  <c r="J483" i="43"/>
  <c r="J477" i="43"/>
  <c r="A470" i="43"/>
  <c r="J481" i="43"/>
  <c r="J479" i="43"/>
  <c r="J471" i="43"/>
  <c r="J369" i="43"/>
  <c r="J363" i="43"/>
  <c r="J366" i="43"/>
  <c r="J362" i="43"/>
  <c r="A359" i="43"/>
  <c r="J367" i="43"/>
  <c r="J370" i="43"/>
  <c r="J364" i="43"/>
  <c r="J361" i="43"/>
  <c r="J365" i="43"/>
  <c r="J360" i="43"/>
  <c r="J342" i="43"/>
  <c r="J341" i="43"/>
  <c r="J340" i="43"/>
  <c r="A339" i="43"/>
  <c r="J525" i="43"/>
  <c r="J519" i="43"/>
  <c r="J521" i="43"/>
  <c r="J523" i="43"/>
  <c r="J513" i="43"/>
  <c r="A512" i="43"/>
  <c r="J506" i="43"/>
  <c r="J504" i="43"/>
  <c r="J498" i="43"/>
  <c r="A497" i="43"/>
  <c r="J468" i="43"/>
  <c r="J462" i="43"/>
  <c r="A459" i="43"/>
  <c r="J466" i="43"/>
  <c r="J464" i="43"/>
  <c r="J460" i="43"/>
  <c r="J458" i="43"/>
  <c r="A447" i="43"/>
  <c r="J451" i="43"/>
  <c r="J455" i="43"/>
  <c r="J448" i="43"/>
  <c r="J457" i="43"/>
  <c r="J453" i="43"/>
  <c r="A513" i="42"/>
  <c r="K564" i="42"/>
  <c r="J565" i="42"/>
  <c r="A564" i="42"/>
  <c r="J537" i="42"/>
  <c r="K536" i="42"/>
  <c r="A536" i="42"/>
  <c r="K369" i="42"/>
  <c r="A369" i="42"/>
  <c r="A455" i="42"/>
  <c r="K455" i="42"/>
  <c r="J456" i="42"/>
  <c r="K404" i="42"/>
  <c r="J405" i="42"/>
  <c r="A404" i="42"/>
  <c r="J482" i="42"/>
  <c r="K481" i="42"/>
  <c r="A481" i="42"/>
  <c r="J392" i="42"/>
  <c r="A391" i="42"/>
  <c r="K391" i="42"/>
  <c r="J574" i="42"/>
  <c r="K573" i="42"/>
  <c r="A573" i="42"/>
  <c r="A434" i="42"/>
  <c r="K434" i="42"/>
  <c r="A346" i="42"/>
  <c r="K346" i="42"/>
  <c r="J444" i="42"/>
  <c r="K443" i="42"/>
  <c r="A443" i="42"/>
  <c r="A340" i="42"/>
  <c r="K340" i="42"/>
  <c r="J379" i="42"/>
  <c r="K378" i="42"/>
  <c r="A378" i="42"/>
  <c r="J494" i="42"/>
  <c r="A493" i="42"/>
  <c r="K493" i="42"/>
  <c r="A570" i="42"/>
  <c r="K570" i="42"/>
  <c r="K549" i="54" l="1"/>
  <c r="J524" i="54"/>
  <c r="K429" i="54"/>
  <c r="A540" i="54"/>
  <c r="A481" i="56"/>
  <c r="K479" i="56"/>
  <c r="A361" i="56"/>
  <c r="J472" i="56"/>
  <c r="A360" i="58"/>
  <c r="J467" i="58"/>
  <c r="A564" i="58"/>
  <c r="K441" i="58"/>
  <c r="A340" i="58"/>
  <c r="J482" i="58"/>
  <c r="J463" i="58"/>
  <c r="J465" i="58"/>
  <c r="A437" i="60"/>
  <c r="J409" i="66"/>
  <c r="J390" i="66"/>
  <c r="A382" i="68"/>
  <c r="A404" i="68"/>
  <c r="J554" i="68"/>
  <c r="K570" i="68"/>
  <c r="A558" i="68"/>
  <c r="J514" i="68"/>
  <c r="A540" i="68"/>
  <c r="K451" i="68"/>
  <c r="A378" i="68"/>
  <c r="A581" i="68"/>
  <c r="K387" i="68"/>
  <c r="J580" i="68"/>
  <c r="K580" i="68" s="1"/>
  <c r="A523" i="68"/>
  <c r="J492" i="54"/>
  <c r="K410" i="56"/>
  <c r="J565" i="58"/>
  <c r="K387" i="58"/>
  <c r="A439" i="58"/>
  <c r="J355" i="60"/>
  <c r="A464" i="60"/>
  <c r="J544" i="66"/>
  <c r="K388" i="66"/>
  <c r="A363" i="68"/>
  <c r="K404" i="68"/>
  <c r="A366" i="68"/>
  <c r="A451" i="68"/>
  <c r="J379" i="68"/>
  <c r="K340" i="68"/>
  <c r="A398" i="68"/>
  <c r="K389" i="54"/>
  <c r="K366" i="56"/>
  <c r="A360" i="60"/>
  <c r="K408" i="60"/>
  <c r="J368" i="60"/>
  <c r="A583" i="66"/>
  <c r="A455" i="64"/>
  <c r="J383" i="64"/>
  <c r="K384" i="66"/>
  <c r="J478" i="66"/>
  <c r="A504" i="66"/>
  <c r="A387" i="66"/>
  <c r="A483" i="68"/>
  <c r="K389" i="68"/>
  <c r="A395" i="68"/>
  <c r="J492" i="68"/>
  <c r="J482" i="68"/>
  <c r="K482" i="68" s="1"/>
  <c r="J438" i="68"/>
  <c r="A543" i="68"/>
  <c r="A506" i="68"/>
  <c r="K441" i="68"/>
  <c r="A453" i="68"/>
  <c r="K367" i="68"/>
  <c r="A391" i="68"/>
  <c r="A564" i="66"/>
  <c r="K477" i="66"/>
  <c r="J559" i="66"/>
  <c r="J469" i="68"/>
  <c r="K427" i="68"/>
  <c r="A481" i="68"/>
  <c r="J544" i="68"/>
  <c r="K544" i="68" s="1"/>
  <c r="J430" i="68"/>
  <c r="J454" i="68"/>
  <c r="K454" i="68" s="1"/>
  <c r="J392" i="68"/>
  <c r="A451" i="62"/>
  <c r="A384" i="64"/>
  <c r="A340" i="66"/>
  <c r="A344" i="66"/>
  <c r="K377" i="68"/>
  <c r="A564" i="68"/>
  <c r="J358" i="68"/>
  <c r="A358" i="68" s="1"/>
  <c r="J352" i="68"/>
  <c r="J379" i="66"/>
  <c r="K391" i="66"/>
  <c r="A573" i="66"/>
  <c r="A441" i="66"/>
  <c r="J499" i="66"/>
  <c r="J524" i="66"/>
  <c r="K486" i="68"/>
  <c r="K408" i="68"/>
  <c r="A528" i="68"/>
  <c r="J351" i="68"/>
  <c r="J357" i="68"/>
  <c r="A357" i="68" s="1"/>
  <c r="J505" i="64"/>
  <c r="A519" i="66"/>
  <c r="K573" i="66"/>
  <c r="J469" i="66"/>
  <c r="K469" i="66" s="1"/>
  <c r="K376" i="66"/>
  <c r="A521" i="66"/>
  <c r="A445" i="68"/>
  <c r="K369" i="68"/>
  <c r="A566" i="68"/>
  <c r="K365" i="68"/>
  <c r="J425" i="68"/>
  <c r="J409" i="68"/>
  <c r="K409" i="68" s="1"/>
  <c r="J338" i="68"/>
  <c r="A338" i="68" s="1"/>
  <c r="J350" i="68"/>
  <c r="K350" i="68" s="1"/>
  <c r="K466" i="68"/>
  <c r="K365" i="62"/>
  <c r="K553" i="64"/>
  <c r="J351" i="64"/>
  <c r="A351" i="64" s="1"/>
  <c r="K496" i="64"/>
  <c r="K380" i="64"/>
  <c r="A410" i="66"/>
  <c r="A479" i="66"/>
  <c r="K406" i="68"/>
  <c r="J535" i="68"/>
  <c r="A535" i="68" s="1"/>
  <c r="J381" i="68"/>
  <c r="K479" i="68"/>
  <c r="J522" i="68"/>
  <c r="K446" i="68"/>
  <c r="J487" i="68"/>
  <c r="K504" i="68"/>
  <c r="K424" i="68"/>
  <c r="J529" i="68"/>
  <c r="A529" i="68" s="1"/>
  <c r="J349" i="68"/>
  <c r="A347" i="68"/>
  <c r="J467" i="68"/>
  <c r="A367" i="60"/>
  <c r="K570" i="62"/>
  <c r="J537" i="62"/>
  <c r="A537" i="62" s="1"/>
  <c r="J463" i="62"/>
  <c r="K506" i="64"/>
  <c r="A483" i="64"/>
  <c r="A528" i="64"/>
  <c r="A553" i="66"/>
  <c r="J582" i="66"/>
  <c r="K582" i="66" s="1"/>
  <c r="J351" i="66"/>
  <c r="A431" i="66"/>
  <c r="A483" i="66"/>
  <c r="A424" i="66"/>
  <c r="K385" i="66"/>
  <c r="K446" i="66"/>
  <c r="A551" i="68"/>
  <c r="K457" i="68"/>
  <c r="K460" i="68"/>
  <c r="A406" i="68"/>
  <c r="K464" i="68"/>
  <c r="A536" i="68"/>
  <c r="K370" i="68"/>
  <c r="J574" i="68"/>
  <c r="K574" i="68" s="1"/>
  <c r="J354" i="68"/>
  <c r="J348" i="68"/>
  <c r="K348" i="68" s="1"/>
  <c r="A506" i="64"/>
  <c r="J352" i="64"/>
  <c r="A352" i="64" s="1"/>
  <c r="K362" i="64"/>
  <c r="J482" i="66"/>
  <c r="K482" i="66" s="1"/>
  <c r="J456" i="66"/>
  <c r="J425" i="66"/>
  <c r="A425" i="66" s="1"/>
  <c r="A536" i="66"/>
  <c r="A489" i="68"/>
  <c r="A448" i="66"/>
  <c r="J569" i="66"/>
  <c r="A569" i="66" s="1"/>
  <c r="A380" i="68"/>
  <c r="K521" i="68"/>
  <c r="J537" i="68"/>
  <c r="K537" i="68" s="1"/>
  <c r="K384" i="68"/>
  <c r="J505" i="69"/>
  <c r="A504" i="69"/>
  <c r="K504" i="69"/>
  <c r="K458" i="69"/>
  <c r="A458" i="69"/>
  <c r="J469" i="69"/>
  <c r="A457" i="69"/>
  <c r="K457" i="69"/>
  <c r="J463" i="69"/>
  <c r="A462" i="69"/>
  <c r="K462" i="69"/>
  <c r="A553" i="69"/>
  <c r="J554" i="69"/>
  <c r="K553" i="69"/>
  <c r="J550" i="69"/>
  <c r="A549" i="69"/>
  <c r="K549" i="69"/>
  <c r="J565" i="69"/>
  <c r="A564" i="69"/>
  <c r="K564" i="69"/>
  <c r="K573" i="69"/>
  <c r="A573" i="69"/>
  <c r="J574" i="69"/>
  <c r="A585" i="69"/>
  <c r="K585" i="69"/>
  <c r="K406" i="69"/>
  <c r="A406" i="69"/>
  <c r="J407" i="69"/>
  <c r="J405" i="69"/>
  <c r="K404" i="69"/>
  <c r="A404" i="69"/>
  <c r="K436" i="69"/>
  <c r="A436" i="69"/>
  <c r="J438" i="69"/>
  <c r="K437" i="69"/>
  <c r="A437" i="69"/>
  <c r="K431" i="69"/>
  <c r="A431" i="69"/>
  <c r="J432" i="69"/>
  <c r="J428" i="69"/>
  <c r="A427" i="69"/>
  <c r="K427" i="69"/>
  <c r="K491" i="69"/>
  <c r="J492" i="69"/>
  <c r="A491" i="69"/>
  <c r="J490" i="69"/>
  <c r="A489" i="69"/>
  <c r="K489" i="69"/>
  <c r="K376" i="69"/>
  <c r="A376" i="69"/>
  <c r="J379" i="69"/>
  <c r="A378" i="69"/>
  <c r="K378" i="69"/>
  <c r="A373" i="69"/>
  <c r="K373" i="69"/>
  <c r="K342" i="69"/>
  <c r="A342" i="69"/>
  <c r="K364" i="69"/>
  <c r="A364" i="69"/>
  <c r="K366" i="69"/>
  <c r="A366" i="69"/>
  <c r="K471" i="69"/>
  <c r="J472" i="69"/>
  <c r="A471" i="69"/>
  <c r="A525" i="69"/>
  <c r="K525" i="69"/>
  <c r="J520" i="69"/>
  <c r="K519" i="69"/>
  <c r="A519" i="69"/>
  <c r="A395" i="69"/>
  <c r="K395" i="69"/>
  <c r="J390" i="69"/>
  <c r="A389" i="69"/>
  <c r="K389" i="69"/>
  <c r="K528" i="69"/>
  <c r="J529" i="69"/>
  <c r="A528" i="69"/>
  <c r="A506" i="69"/>
  <c r="J507" i="69"/>
  <c r="K506" i="69"/>
  <c r="K464" i="69"/>
  <c r="J465" i="69"/>
  <c r="A464" i="69"/>
  <c r="J467" i="69"/>
  <c r="K466" i="69"/>
  <c r="A466" i="69"/>
  <c r="A555" i="69"/>
  <c r="K555" i="69"/>
  <c r="A558" i="69"/>
  <c r="J559" i="69"/>
  <c r="K558" i="69"/>
  <c r="J569" i="69"/>
  <c r="K568" i="69"/>
  <c r="A568" i="69"/>
  <c r="J584" i="69"/>
  <c r="A583" i="69"/>
  <c r="K583" i="69"/>
  <c r="K398" i="69"/>
  <c r="A398" i="69"/>
  <c r="J399" i="69"/>
  <c r="K411" i="69"/>
  <c r="A411" i="69"/>
  <c r="J440" i="69"/>
  <c r="K439" i="69"/>
  <c r="A439" i="69"/>
  <c r="A433" i="69"/>
  <c r="K433" i="69"/>
  <c r="A493" i="69"/>
  <c r="K493" i="69"/>
  <c r="J494" i="69"/>
  <c r="J487" i="69"/>
  <c r="A486" i="69"/>
  <c r="K486" i="69"/>
  <c r="A380" i="69"/>
  <c r="J381" i="69"/>
  <c r="K380" i="69"/>
  <c r="K374" i="69"/>
  <c r="A374" i="69"/>
  <c r="K385" i="69"/>
  <c r="A385" i="69"/>
  <c r="A340" i="69"/>
  <c r="K340" i="69"/>
  <c r="A361" i="69"/>
  <c r="K361" i="69"/>
  <c r="K363" i="69"/>
  <c r="A363" i="69"/>
  <c r="A370" i="69"/>
  <c r="K370" i="69"/>
  <c r="K481" i="69"/>
  <c r="A481" i="69"/>
  <c r="J482" i="69"/>
  <c r="K521" i="69"/>
  <c r="J522" i="69"/>
  <c r="A521" i="69"/>
  <c r="A523" i="69"/>
  <c r="K523" i="69"/>
  <c r="J524" i="69"/>
  <c r="K396" i="69"/>
  <c r="A396" i="69"/>
  <c r="K536" i="69"/>
  <c r="J537" i="69"/>
  <c r="A536" i="69"/>
  <c r="J529" i="66"/>
  <c r="K529" i="66" s="1"/>
  <c r="A534" i="68"/>
  <c r="A360" i="68"/>
  <c r="A376" i="68"/>
  <c r="K489" i="68"/>
  <c r="A498" i="69"/>
  <c r="K498" i="69"/>
  <c r="J499" i="69"/>
  <c r="J454" i="69"/>
  <c r="A453" i="69"/>
  <c r="K453" i="69"/>
  <c r="J452" i="69"/>
  <c r="K451" i="69"/>
  <c r="A451" i="69"/>
  <c r="J461" i="69"/>
  <c r="A460" i="69"/>
  <c r="K460" i="69"/>
  <c r="A468" i="69"/>
  <c r="K468" i="69"/>
  <c r="J544" i="69"/>
  <c r="A543" i="69"/>
  <c r="K543" i="69"/>
  <c r="K566" i="69"/>
  <c r="J567" i="69"/>
  <c r="A566" i="69"/>
  <c r="A570" i="69"/>
  <c r="K570" i="69"/>
  <c r="J580" i="69"/>
  <c r="K579" i="69"/>
  <c r="A579" i="69"/>
  <c r="A344" i="69"/>
  <c r="K344" i="69"/>
  <c r="J409" i="69"/>
  <c r="K408" i="69"/>
  <c r="A408" i="69"/>
  <c r="A446" i="69"/>
  <c r="K446" i="69"/>
  <c r="A445" i="69"/>
  <c r="K445" i="69"/>
  <c r="J425" i="69"/>
  <c r="K424" i="69"/>
  <c r="A424" i="69"/>
  <c r="A434" i="69"/>
  <c r="K434" i="69"/>
  <c r="A495" i="69"/>
  <c r="K495" i="69"/>
  <c r="K384" i="69"/>
  <c r="A384" i="69"/>
  <c r="K375" i="69"/>
  <c r="A375" i="69"/>
  <c r="K377" i="69"/>
  <c r="A377" i="69"/>
  <c r="K360" i="69"/>
  <c r="A360" i="69"/>
  <c r="A362" i="69"/>
  <c r="K362" i="69"/>
  <c r="A477" i="69"/>
  <c r="J478" i="69"/>
  <c r="K477" i="69"/>
  <c r="K513" i="69"/>
  <c r="J514" i="69"/>
  <c r="A513" i="69"/>
  <c r="K391" i="69"/>
  <c r="A391" i="69"/>
  <c r="J392" i="69"/>
  <c r="A388" i="69"/>
  <c r="K388" i="69"/>
  <c r="K534" i="69"/>
  <c r="J535" i="69"/>
  <c r="A534" i="69"/>
  <c r="A347" i="69"/>
  <c r="J357" i="69"/>
  <c r="J355" i="69"/>
  <c r="J348" i="69"/>
  <c r="J353" i="69"/>
  <c r="J358" i="69"/>
  <c r="J349" i="69"/>
  <c r="J351" i="69"/>
  <c r="J350" i="69"/>
  <c r="J352" i="69"/>
  <c r="J354" i="69"/>
  <c r="K448" i="69"/>
  <c r="J449" i="69"/>
  <c r="A448" i="69"/>
  <c r="J456" i="69"/>
  <c r="K455" i="69"/>
  <c r="A455" i="69"/>
  <c r="K551" i="69"/>
  <c r="A551" i="69"/>
  <c r="J552" i="69"/>
  <c r="J582" i="69"/>
  <c r="K581" i="69"/>
  <c r="A581" i="69"/>
  <c r="A410" i="69"/>
  <c r="K410" i="69"/>
  <c r="K443" i="69"/>
  <c r="A443" i="69"/>
  <c r="J444" i="69"/>
  <c r="K441" i="69"/>
  <c r="J442" i="69"/>
  <c r="A441" i="69"/>
  <c r="A346" i="69"/>
  <c r="K346" i="69"/>
  <c r="J430" i="69"/>
  <c r="K429" i="69"/>
  <c r="A429" i="69"/>
  <c r="K496" i="69"/>
  <c r="A496" i="69"/>
  <c r="K372" i="69"/>
  <c r="A372" i="69"/>
  <c r="J383" i="69"/>
  <c r="A382" i="69"/>
  <c r="K382" i="69"/>
  <c r="A341" i="69"/>
  <c r="K341" i="69"/>
  <c r="K365" i="69"/>
  <c r="A365" i="69"/>
  <c r="K369" i="69"/>
  <c r="A369" i="69"/>
  <c r="A367" i="69"/>
  <c r="K367" i="69"/>
  <c r="J368" i="69"/>
  <c r="J480" i="69"/>
  <c r="A479" i="69"/>
  <c r="K479" i="69"/>
  <c r="A483" i="69"/>
  <c r="K483" i="69"/>
  <c r="K387" i="69"/>
  <c r="A387" i="69"/>
  <c r="J394" i="69"/>
  <c r="K393" i="69"/>
  <c r="A393" i="69"/>
  <c r="A540" i="69"/>
  <c r="K540" i="69"/>
  <c r="K538" i="69"/>
  <c r="A538" i="69"/>
  <c r="J539" i="69"/>
  <c r="K462" i="66"/>
  <c r="K373" i="64"/>
  <c r="K445" i="64"/>
  <c r="K528" i="64"/>
  <c r="J449" i="66"/>
  <c r="K449" i="66" s="1"/>
  <c r="K373" i="66"/>
  <c r="J554" i="66"/>
  <c r="K554" i="66" s="1"/>
  <c r="J565" i="66"/>
  <c r="A565" i="66" s="1"/>
  <c r="K481" i="66"/>
  <c r="A404" i="66"/>
  <c r="K431" i="66"/>
  <c r="K453" i="66"/>
  <c r="K370" i="66"/>
  <c r="J514" i="66"/>
  <c r="A514" i="66" s="1"/>
  <c r="A462" i="66"/>
  <c r="J567" i="66"/>
  <c r="K567" i="66" s="1"/>
  <c r="K361" i="66"/>
  <c r="K536" i="66"/>
  <c r="J494" i="66"/>
  <c r="A494" i="66" s="1"/>
  <c r="J478" i="58"/>
  <c r="K478" i="58" s="1"/>
  <c r="A406" i="58"/>
  <c r="K538" i="64"/>
  <c r="K493" i="66"/>
  <c r="K543" i="66"/>
  <c r="K404" i="66"/>
  <c r="A455" i="66"/>
  <c r="K377" i="66"/>
  <c r="A555" i="66"/>
  <c r="K568" i="66"/>
  <c r="K451" i="58"/>
  <c r="A458" i="62"/>
  <c r="K441" i="62"/>
  <c r="A513" i="66"/>
  <c r="K498" i="56"/>
  <c r="J438" i="58"/>
  <c r="K438" i="58" s="1"/>
  <c r="A434" i="60"/>
  <c r="K455" i="62"/>
  <c r="K525" i="62"/>
  <c r="A365" i="66"/>
  <c r="K461" i="68"/>
  <c r="A461" i="68"/>
  <c r="A407" i="68"/>
  <c r="K407" i="68"/>
  <c r="J500" i="68"/>
  <c r="K499" i="68"/>
  <c r="A499" i="68"/>
  <c r="K438" i="68"/>
  <c r="A438" i="68"/>
  <c r="K487" i="68"/>
  <c r="J488" i="68"/>
  <c r="A487" i="68"/>
  <c r="K349" i="68"/>
  <c r="A349" i="68"/>
  <c r="J469" i="54"/>
  <c r="K469" i="54" s="1"/>
  <c r="K498" i="60"/>
  <c r="K458" i="62"/>
  <c r="K479" i="62"/>
  <c r="A498" i="62"/>
  <c r="J379" i="64"/>
  <c r="A379" i="64" s="1"/>
  <c r="K365" i="64"/>
  <c r="A437" i="64"/>
  <c r="A466" i="64"/>
  <c r="A404" i="64"/>
  <c r="A513" i="64"/>
  <c r="A581" i="64"/>
  <c r="A378" i="66"/>
  <c r="J520" i="66"/>
  <c r="A520" i="66" s="1"/>
  <c r="J392" i="66"/>
  <c r="A392" i="66" s="1"/>
  <c r="A372" i="66"/>
  <c r="A458" i="66"/>
  <c r="K523" i="66"/>
  <c r="K383" i="68"/>
  <c r="A383" i="68"/>
  <c r="A465" i="68"/>
  <c r="K465" i="68"/>
  <c r="K480" i="68"/>
  <c r="A480" i="68"/>
  <c r="A490" i="68"/>
  <c r="K490" i="68"/>
  <c r="A505" i="68"/>
  <c r="K505" i="68"/>
  <c r="A565" i="68"/>
  <c r="K565" i="68"/>
  <c r="A368" i="68"/>
  <c r="K368" i="68"/>
  <c r="A524" i="68"/>
  <c r="K524" i="68"/>
  <c r="J400" i="68"/>
  <c r="K399" i="68"/>
  <c r="A399" i="68"/>
  <c r="A351" i="68"/>
  <c r="K351" i="68"/>
  <c r="J356" i="68"/>
  <c r="A355" i="68"/>
  <c r="K355" i="68"/>
  <c r="A394" i="68"/>
  <c r="K394" i="68"/>
  <c r="A463" i="68"/>
  <c r="K463" i="68"/>
  <c r="K529" i="68"/>
  <c r="A467" i="68"/>
  <c r="K467" i="68"/>
  <c r="J482" i="62"/>
  <c r="A482" i="62" s="1"/>
  <c r="J442" i="62"/>
  <c r="A442" i="62" s="1"/>
  <c r="A378" i="64"/>
  <c r="A341" i="64"/>
  <c r="K581" i="66"/>
  <c r="J355" i="66"/>
  <c r="J356" i="66" s="1"/>
  <c r="K427" i="66"/>
  <c r="A498" i="66"/>
  <c r="A472" i="68"/>
  <c r="J473" i="68"/>
  <c r="K472" i="68"/>
  <c r="A520" i="68"/>
  <c r="K520" i="68"/>
  <c r="A405" i="68"/>
  <c r="K405" i="68"/>
  <c r="A554" i="68"/>
  <c r="K554" i="68"/>
  <c r="K381" i="68"/>
  <c r="A381" i="68"/>
  <c r="A584" i="68"/>
  <c r="K584" i="68"/>
  <c r="K522" i="68"/>
  <c r="A522" i="68"/>
  <c r="J545" i="68"/>
  <c r="A494" i="68"/>
  <c r="K494" i="68"/>
  <c r="A567" i="68"/>
  <c r="K567" i="68"/>
  <c r="A478" i="68"/>
  <c r="K478" i="68"/>
  <c r="K442" i="68"/>
  <c r="A442" i="68"/>
  <c r="A425" i="68"/>
  <c r="K425" i="68"/>
  <c r="J426" i="68"/>
  <c r="K352" i="68"/>
  <c r="A352" i="68"/>
  <c r="A428" i="68"/>
  <c r="K428" i="68"/>
  <c r="J560" i="68"/>
  <c r="A559" i="68"/>
  <c r="K559" i="68"/>
  <c r="K379" i="68"/>
  <c r="A379" i="68"/>
  <c r="K398" i="62"/>
  <c r="A347" i="66"/>
  <c r="A366" i="66"/>
  <c r="K552" i="68"/>
  <c r="A552" i="68"/>
  <c r="K469" i="68"/>
  <c r="A469" i="68"/>
  <c r="A432" i="68"/>
  <c r="K432" i="68"/>
  <c r="A390" i="68"/>
  <c r="K390" i="68"/>
  <c r="K449" i="68"/>
  <c r="A449" i="68"/>
  <c r="J450" i="68"/>
  <c r="K440" i="68"/>
  <c r="A440" i="68"/>
  <c r="A456" i="68"/>
  <c r="K456" i="68"/>
  <c r="K492" i="68"/>
  <c r="A492" i="68"/>
  <c r="J515" i="68"/>
  <c r="A514" i="68"/>
  <c r="K514" i="68"/>
  <c r="K452" i="68"/>
  <c r="A452" i="68"/>
  <c r="K507" i="68"/>
  <c r="A507" i="68"/>
  <c r="K430" i="68"/>
  <c r="A430" i="68"/>
  <c r="A569" i="68"/>
  <c r="K569" i="68"/>
  <c r="K582" i="68"/>
  <c r="A582" i="68"/>
  <c r="K539" i="68"/>
  <c r="A539" i="68"/>
  <c r="K550" i="68"/>
  <c r="A550" i="68"/>
  <c r="K392" i="68"/>
  <c r="A392" i="68"/>
  <c r="A444" i="68"/>
  <c r="K444" i="68"/>
  <c r="A354" i="68"/>
  <c r="K354" i="68"/>
  <c r="K353" i="68"/>
  <c r="A353" i="68"/>
  <c r="K528" i="66"/>
  <c r="K380" i="66"/>
  <c r="A491" i="66"/>
  <c r="A375" i="54"/>
  <c r="J524" i="56"/>
  <c r="A524" i="56" s="1"/>
  <c r="J478" i="56"/>
  <c r="K478" i="56" s="1"/>
  <c r="K536" i="60"/>
  <c r="K495" i="60"/>
  <c r="J440" i="60"/>
  <c r="K440" i="60" s="1"/>
  <c r="K451" i="62"/>
  <c r="K481" i="62"/>
  <c r="K455" i="64"/>
  <c r="K525" i="64"/>
  <c r="K361" i="64"/>
  <c r="K429" i="66"/>
  <c r="J338" i="66"/>
  <c r="A338" i="66" s="1"/>
  <c r="J353" i="66"/>
  <c r="A353" i="66" s="1"/>
  <c r="J350" i="66"/>
  <c r="A350" i="66" s="1"/>
  <c r="J352" i="66"/>
  <c r="K352" i="66" s="1"/>
  <c r="J480" i="66"/>
  <c r="A480" i="66" s="1"/>
  <c r="A391" i="54"/>
  <c r="J461" i="56"/>
  <c r="A461" i="56" s="1"/>
  <c r="K493" i="58"/>
  <c r="A382" i="58"/>
  <c r="A566" i="60"/>
  <c r="K341" i="60"/>
  <c r="K404" i="64"/>
  <c r="K406" i="64"/>
  <c r="J430" i="66"/>
  <c r="K430" i="66" s="1"/>
  <c r="A369" i="66"/>
  <c r="J357" i="66"/>
  <c r="A357" i="66" s="1"/>
  <c r="J354" i="66"/>
  <c r="A354" i="66" s="1"/>
  <c r="J358" i="66"/>
  <c r="K358" i="66" s="1"/>
  <c r="A427" i="66"/>
  <c r="K445" i="66"/>
  <c r="J442" i="66"/>
  <c r="A442" i="66" s="1"/>
  <c r="K385" i="54"/>
  <c r="A445" i="58"/>
  <c r="K540" i="64"/>
  <c r="J348" i="66"/>
  <c r="A348" i="66" s="1"/>
  <c r="A380" i="66"/>
  <c r="K491" i="66"/>
  <c r="K506" i="62"/>
  <c r="K367" i="64"/>
  <c r="A396" i="64"/>
  <c r="J425" i="58"/>
  <c r="J426" i="58" s="1"/>
  <c r="K376" i="64"/>
  <c r="A391" i="67"/>
  <c r="K391" i="67"/>
  <c r="J392" i="67"/>
  <c r="A395" i="67"/>
  <c r="K395" i="67"/>
  <c r="K451" i="67"/>
  <c r="J452" i="67"/>
  <c r="A451" i="67"/>
  <c r="J467" i="67"/>
  <c r="K466" i="67"/>
  <c r="A466" i="67"/>
  <c r="A408" i="67"/>
  <c r="J409" i="67"/>
  <c r="K408" i="67"/>
  <c r="A406" i="67"/>
  <c r="J407" i="67"/>
  <c r="K406" i="67"/>
  <c r="K504" i="67"/>
  <c r="J505" i="67"/>
  <c r="A504" i="67"/>
  <c r="A525" i="67"/>
  <c r="K525" i="67"/>
  <c r="A340" i="67"/>
  <c r="K340" i="67"/>
  <c r="J582" i="67"/>
  <c r="K581" i="67"/>
  <c r="A581" i="67"/>
  <c r="J580" i="67"/>
  <c r="K579" i="67"/>
  <c r="A579" i="67"/>
  <c r="K528" i="67"/>
  <c r="A528" i="67"/>
  <c r="J529" i="67"/>
  <c r="K540" i="67"/>
  <c r="A540" i="67"/>
  <c r="J490" i="67"/>
  <c r="A489" i="67"/>
  <c r="K489" i="67"/>
  <c r="A372" i="67"/>
  <c r="K372" i="67"/>
  <c r="K376" i="67"/>
  <c r="A376" i="67"/>
  <c r="A373" i="67"/>
  <c r="K373" i="67"/>
  <c r="K441" i="67"/>
  <c r="J442" i="67"/>
  <c r="A441" i="67"/>
  <c r="J440" i="67"/>
  <c r="A439" i="67"/>
  <c r="K439" i="67"/>
  <c r="K549" i="67"/>
  <c r="A549" i="67"/>
  <c r="J550" i="67"/>
  <c r="A553" i="67"/>
  <c r="J554" i="67"/>
  <c r="K553" i="67"/>
  <c r="A429" i="67"/>
  <c r="K429" i="67"/>
  <c r="J430" i="67"/>
  <c r="J432" i="67"/>
  <c r="A431" i="67"/>
  <c r="K431" i="67"/>
  <c r="K369" i="67"/>
  <c r="A369" i="67"/>
  <c r="J368" i="67"/>
  <c r="A367" i="67"/>
  <c r="K367" i="67"/>
  <c r="A362" i="67"/>
  <c r="K362" i="67"/>
  <c r="J482" i="67"/>
  <c r="A481" i="67"/>
  <c r="K481" i="67"/>
  <c r="J440" i="62"/>
  <c r="A440" i="62" s="1"/>
  <c r="K466" i="62"/>
  <c r="A519" i="64"/>
  <c r="K387" i="67"/>
  <c r="A387" i="67"/>
  <c r="J390" i="67"/>
  <c r="K389" i="67"/>
  <c r="A389" i="67"/>
  <c r="K453" i="67"/>
  <c r="J454" i="67"/>
  <c r="A453" i="67"/>
  <c r="A455" i="67"/>
  <c r="K455" i="67"/>
  <c r="J456" i="67"/>
  <c r="J405" i="67"/>
  <c r="A404" i="67"/>
  <c r="K404" i="67"/>
  <c r="J399" i="67"/>
  <c r="K398" i="67"/>
  <c r="A398" i="67"/>
  <c r="K513" i="67"/>
  <c r="J514" i="67"/>
  <c r="A513" i="67"/>
  <c r="A342" i="67"/>
  <c r="K342" i="67"/>
  <c r="A341" i="67"/>
  <c r="K341" i="67"/>
  <c r="J565" i="67"/>
  <c r="K564" i="67"/>
  <c r="A564" i="67"/>
  <c r="A583" i="67"/>
  <c r="J584" i="67"/>
  <c r="K583" i="67"/>
  <c r="A585" i="67"/>
  <c r="K585" i="67"/>
  <c r="J355" i="67"/>
  <c r="J350" i="67"/>
  <c r="A347" i="67"/>
  <c r="J348" i="67"/>
  <c r="J357" i="67"/>
  <c r="J351" i="67"/>
  <c r="J353" i="67"/>
  <c r="J352" i="67"/>
  <c r="J349" i="67"/>
  <c r="J354" i="67"/>
  <c r="J358" i="67"/>
  <c r="J487" i="67"/>
  <c r="A486" i="67"/>
  <c r="K486" i="67"/>
  <c r="J494" i="67"/>
  <c r="A493" i="67"/>
  <c r="K493" i="67"/>
  <c r="A377" i="67"/>
  <c r="K377" i="67"/>
  <c r="J379" i="67"/>
  <c r="K378" i="67"/>
  <c r="A378" i="67"/>
  <c r="J438" i="67"/>
  <c r="A437" i="67"/>
  <c r="K437" i="67"/>
  <c r="J444" i="67"/>
  <c r="A443" i="67"/>
  <c r="K443" i="67"/>
  <c r="J552" i="67"/>
  <c r="K551" i="67"/>
  <c r="A551" i="67"/>
  <c r="A555" i="67"/>
  <c r="K555" i="67"/>
  <c r="K370" i="67"/>
  <c r="A370" i="67"/>
  <c r="K366" i="67"/>
  <c r="A366" i="67"/>
  <c r="K364" i="67"/>
  <c r="A364" i="67"/>
  <c r="J478" i="62"/>
  <c r="K478" i="62" s="1"/>
  <c r="K519" i="64"/>
  <c r="K393" i="64"/>
  <c r="A396" i="67"/>
  <c r="K396" i="67"/>
  <c r="K448" i="67"/>
  <c r="J449" i="67"/>
  <c r="A448" i="67"/>
  <c r="J461" i="67"/>
  <c r="A460" i="67"/>
  <c r="K460" i="67"/>
  <c r="A462" i="67"/>
  <c r="J463" i="67"/>
  <c r="K462" i="67"/>
  <c r="A410" i="67"/>
  <c r="K410" i="67"/>
  <c r="A506" i="67"/>
  <c r="J507" i="67"/>
  <c r="K506" i="67"/>
  <c r="K519" i="67"/>
  <c r="A519" i="67"/>
  <c r="J520" i="67"/>
  <c r="K558" i="67"/>
  <c r="A558" i="67"/>
  <c r="J559" i="67"/>
  <c r="J569" i="67"/>
  <c r="K568" i="67"/>
  <c r="A568" i="67"/>
  <c r="K573" i="67"/>
  <c r="J574" i="67"/>
  <c r="A573" i="67"/>
  <c r="A344" i="67"/>
  <c r="K344" i="67"/>
  <c r="K538" i="67"/>
  <c r="J539" i="67"/>
  <c r="A538" i="67"/>
  <c r="A495" i="67"/>
  <c r="K495" i="67"/>
  <c r="J383" i="67"/>
  <c r="A382" i="67"/>
  <c r="K382" i="67"/>
  <c r="A385" i="67"/>
  <c r="K385" i="67"/>
  <c r="K374" i="67"/>
  <c r="A374" i="67"/>
  <c r="A436" i="67"/>
  <c r="K436" i="67"/>
  <c r="A543" i="67"/>
  <c r="K543" i="67"/>
  <c r="J544" i="67"/>
  <c r="A433" i="67"/>
  <c r="K433" i="67"/>
  <c r="A434" i="67"/>
  <c r="K434" i="67"/>
  <c r="A346" i="67"/>
  <c r="K346" i="67"/>
  <c r="A361" i="67"/>
  <c r="K361" i="67"/>
  <c r="K363" i="67"/>
  <c r="A363" i="67"/>
  <c r="J480" i="67"/>
  <c r="A479" i="67"/>
  <c r="K479" i="67"/>
  <c r="J478" i="67"/>
  <c r="A477" i="67"/>
  <c r="K477" i="67"/>
  <c r="A558" i="62"/>
  <c r="A534" i="64"/>
  <c r="K388" i="64"/>
  <c r="K388" i="67"/>
  <c r="A388" i="67"/>
  <c r="J394" i="67"/>
  <c r="K393" i="67"/>
  <c r="A393" i="67"/>
  <c r="J469" i="67"/>
  <c r="K458" i="67"/>
  <c r="A458" i="67"/>
  <c r="A457" i="67"/>
  <c r="K457" i="67"/>
  <c r="J465" i="67"/>
  <c r="K464" i="67"/>
  <c r="A464" i="67"/>
  <c r="A468" i="67"/>
  <c r="K468" i="67"/>
  <c r="A411" i="67"/>
  <c r="K411" i="67"/>
  <c r="K498" i="67"/>
  <c r="J499" i="67"/>
  <c r="A498" i="67"/>
  <c r="K521" i="67"/>
  <c r="A521" i="67"/>
  <c r="J522" i="67"/>
  <c r="K523" i="67"/>
  <c r="J524" i="67"/>
  <c r="A523" i="67"/>
  <c r="J567" i="67"/>
  <c r="K566" i="67"/>
  <c r="A566" i="67"/>
  <c r="A570" i="67"/>
  <c r="K570" i="67"/>
  <c r="A536" i="67"/>
  <c r="J537" i="67"/>
  <c r="K536" i="67"/>
  <c r="K534" i="67"/>
  <c r="J535" i="67"/>
  <c r="A534" i="67"/>
  <c r="A491" i="67"/>
  <c r="K491" i="67"/>
  <c r="J492" i="67"/>
  <c r="K496" i="67"/>
  <c r="A496" i="67"/>
  <c r="K384" i="67"/>
  <c r="A384" i="67"/>
  <c r="J381" i="67"/>
  <c r="A380" i="67"/>
  <c r="K380" i="67"/>
  <c r="A375" i="67"/>
  <c r="K375" i="67"/>
  <c r="A445" i="67"/>
  <c r="K445" i="67"/>
  <c r="A446" i="67"/>
  <c r="K446" i="67"/>
  <c r="A427" i="67"/>
  <c r="J428" i="67"/>
  <c r="K427" i="67"/>
  <c r="K424" i="67"/>
  <c r="J425" i="67"/>
  <c r="A424" i="67"/>
  <c r="A360" i="67"/>
  <c r="K360" i="67"/>
  <c r="A365" i="67"/>
  <c r="K365" i="67"/>
  <c r="K471" i="67"/>
  <c r="A471" i="67"/>
  <c r="J472" i="67"/>
  <c r="A483" i="67"/>
  <c r="K483" i="67"/>
  <c r="K340" i="54"/>
  <c r="J438" i="54"/>
  <c r="A438" i="54" s="1"/>
  <c r="A366" i="62"/>
  <c r="K391" i="62"/>
  <c r="K373" i="62"/>
  <c r="A493" i="64"/>
  <c r="J442" i="64"/>
  <c r="K442" i="64" s="1"/>
  <c r="K398" i="54"/>
  <c r="J467" i="62"/>
  <c r="A467" i="62" s="1"/>
  <c r="J582" i="62"/>
  <c r="K582" i="62" s="1"/>
  <c r="K457" i="64"/>
  <c r="J569" i="64"/>
  <c r="A569" i="64" s="1"/>
  <c r="K448" i="64"/>
  <c r="J394" i="64"/>
  <c r="K394" i="64" s="1"/>
  <c r="K523" i="60"/>
  <c r="J449" i="62"/>
  <c r="K449" i="62" s="1"/>
  <c r="A434" i="62"/>
  <c r="A362" i="62"/>
  <c r="K372" i="62"/>
  <c r="K521" i="64"/>
  <c r="J409" i="64"/>
  <c r="K409" i="64" s="1"/>
  <c r="A369" i="54"/>
  <c r="J454" i="54"/>
  <c r="A454" i="54" s="1"/>
  <c r="J469" i="60"/>
  <c r="A469" i="60" s="1"/>
  <c r="A506" i="62"/>
  <c r="A455" i="62"/>
  <c r="K460" i="62"/>
  <c r="A367" i="64"/>
  <c r="K398" i="46"/>
  <c r="A453" i="62"/>
  <c r="K464" i="62"/>
  <c r="A370" i="62"/>
  <c r="J552" i="64"/>
  <c r="A552" i="64" s="1"/>
  <c r="K391" i="64"/>
  <c r="J469" i="64"/>
  <c r="K469" i="64" s="1"/>
  <c r="K504" i="64"/>
  <c r="K369" i="64"/>
  <c r="J480" i="64"/>
  <c r="A480" i="64" s="1"/>
  <c r="A448" i="44"/>
  <c r="K466" i="60"/>
  <c r="J444" i="62"/>
  <c r="K444" i="62" s="1"/>
  <c r="J461" i="62"/>
  <c r="K461" i="62" s="1"/>
  <c r="A464" i="62"/>
  <c r="K431" i="64"/>
  <c r="J574" i="64"/>
  <c r="K574" i="64" s="1"/>
  <c r="A391" i="64"/>
  <c r="J565" i="54"/>
  <c r="A565" i="54" s="1"/>
  <c r="A406" i="54"/>
  <c r="J440" i="54"/>
  <c r="A440" i="54" s="1"/>
  <c r="A504" i="58"/>
  <c r="K453" i="60"/>
  <c r="K341" i="62"/>
  <c r="J405" i="62"/>
  <c r="K405" i="62" s="1"/>
  <c r="A346" i="62"/>
  <c r="A445" i="62"/>
  <c r="K369" i="62"/>
  <c r="K453" i="62"/>
  <c r="K462" i="62"/>
  <c r="K387" i="64"/>
  <c r="A436" i="64"/>
  <c r="J349" i="64"/>
  <c r="K349" i="64" s="1"/>
  <c r="K453" i="64"/>
  <c r="J550" i="64"/>
  <c r="A550" i="64" s="1"/>
  <c r="K424" i="64"/>
  <c r="K344" i="64"/>
  <c r="K395" i="64"/>
  <c r="K458" i="64"/>
  <c r="J514" i="64"/>
  <c r="K514" i="64" s="1"/>
  <c r="A433" i="64"/>
  <c r="A406" i="64"/>
  <c r="A446" i="64"/>
  <c r="J430" i="64"/>
  <c r="K430" i="64" s="1"/>
  <c r="K479" i="64"/>
  <c r="A389" i="64"/>
  <c r="K411" i="56"/>
  <c r="K448" i="60"/>
  <c r="A365" i="48"/>
  <c r="K443" i="48"/>
  <c r="A555" i="54"/>
  <c r="J520" i="54"/>
  <c r="K520" i="54" s="1"/>
  <c r="A443" i="56"/>
  <c r="A366" i="60"/>
  <c r="J390" i="62"/>
  <c r="A390" i="62" s="1"/>
  <c r="K536" i="62"/>
  <c r="J565" i="62"/>
  <c r="K565" i="62" s="1"/>
  <c r="K437" i="62"/>
  <c r="A496" i="62"/>
  <c r="K513" i="62"/>
  <c r="J354" i="64"/>
  <c r="K354" i="64" s="1"/>
  <c r="A549" i="64"/>
  <c r="A364" i="64"/>
  <c r="J390" i="64"/>
  <c r="A390" i="64" s="1"/>
  <c r="J524" i="62"/>
  <c r="K524" i="62" s="1"/>
  <c r="A410" i="62"/>
  <c r="A553" i="64"/>
  <c r="J357" i="64"/>
  <c r="K357" i="64" s="1"/>
  <c r="J348" i="64"/>
  <c r="K348" i="64" s="1"/>
  <c r="A424" i="64"/>
  <c r="J482" i="64"/>
  <c r="K482" i="64" s="1"/>
  <c r="A490" i="66"/>
  <c r="K490" i="66"/>
  <c r="K407" i="66"/>
  <c r="A407" i="66"/>
  <c r="K496" i="54"/>
  <c r="J552" i="54"/>
  <c r="K552" i="54" s="1"/>
  <c r="A453" i="54"/>
  <c r="A506" i="54"/>
  <c r="K424" i="56"/>
  <c r="J407" i="60"/>
  <c r="K407" i="60" s="1"/>
  <c r="K448" i="62"/>
  <c r="J559" i="62"/>
  <c r="K559" i="62" s="1"/>
  <c r="A477" i="62"/>
  <c r="J392" i="62"/>
  <c r="K392" i="62" s="1"/>
  <c r="A439" i="62"/>
  <c r="J368" i="62"/>
  <c r="A368" i="62" s="1"/>
  <c r="A436" i="62"/>
  <c r="A378" i="62"/>
  <c r="J472" i="62"/>
  <c r="K472" i="62" s="1"/>
  <c r="A555" i="64"/>
  <c r="A372" i="64"/>
  <c r="J524" i="64"/>
  <c r="K524" i="64" s="1"/>
  <c r="K568" i="64"/>
  <c r="A558" i="64"/>
  <c r="J449" i="64"/>
  <c r="A449" i="64" s="1"/>
  <c r="K564" i="64"/>
  <c r="K464" i="64"/>
  <c r="K441" i="64"/>
  <c r="A538" i="64"/>
  <c r="A580" i="66"/>
  <c r="K580" i="66"/>
  <c r="A405" i="66"/>
  <c r="K405" i="66"/>
  <c r="K349" i="66"/>
  <c r="A349" i="66"/>
  <c r="A478" i="66"/>
  <c r="K478" i="66"/>
  <c r="A428" i="66"/>
  <c r="K428" i="66"/>
  <c r="A505" i="66"/>
  <c r="K505" i="66"/>
  <c r="K425" i="66"/>
  <c r="A383" i="66"/>
  <c r="K383" i="66"/>
  <c r="A552" i="66"/>
  <c r="K552" i="66"/>
  <c r="J560" i="66"/>
  <c r="K559" i="66"/>
  <c r="A559" i="66"/>
  <c r="J575" i="66"/>
  <c r="K574" i="66"/>
  <c r="A574" i="66"/>
  <c r="K522" i="66"/>
  <c r="A522" i="66"/>
  <c r="A537" i="66"/>
  <c r="K537" i="66"/>
  <c r="A432" i="66"/>
  <c r="K432" i="66"/>
  <c r="A461" i="66"/>
  <c r="K461" i="66"/>
  <c r="A529" i="66"/>
  <c r="J507" i="56"/>
  <c r="A507" i="56" s="1"/>
  <c r="J399" i="56"/>
  <c r="K399" i="56" s="1"/>
  <c r="K342" i="56"/>
  <c r="A364" i="56"/>
  <c r="K538" i="58"/>
  <c r="A566" i="58"/>
  <c r="A388" i="58"/>
  <c r="K362" i="58"/>
  <c r="A364" i="60"/>
  <c r="A367" i="62"/>
  <c r="K364" i="62"/>
  <c r="A342" i="62"/>
  <c r="K471" i="62"/>
  <c r="K558" i="64"/>
  <c r="K585" i="64"/>
  <c r="K411" i="64"/>
  <c r="J535" i="64"/>
  <c r="K535" i="64" s="1"/>
  <c r="K579" i="64"/>
  <c r="J444" i="64"/>
  <c r="A444" i="64" s="1"/>
  <c r="K408" i="64"/>
  <c r="A467" i="66"/>
  <c r="K467" i="66"/>
  <c r="J400" i="66"/>
  <c r="A399" i="66"/>
  <c r="K399" i="66"/>
  <c r="A444" i="66"/>
  <c r="K444" i="66"/>
  <c r="A539" i="66"/>
  <c r="K539" i="66"/>
  <c r="A351" i="66"/>
  <c r="K351" i="66"/>
  <c r="A456" i="66"/>
  <c r="K456" i="66"/>
  <c r="A454" i="66"/>
  <c r="K454" i="66"/>
  <c r="A472" i="66"/>
  <c r="K472" i="66"/>
  <c r="J473" i="66"/>
  <c r="A394" i="66"/>
  <c r="K394" i="66"/>
  <c r="K487" i="66"/>
  <c r="A487" i="66"/>
  <c r="J488" i="66"/>
  <c r="A463" i="66"/>
  <c r="K463" i="66"/>
  <c r="K368" i="66"/>
  <c r="A368" i="66"/>
  <c r="J500" i="66"/>
  <c r="A499" i="66"/>
  <c r="K499" i="66"/>
  <c r="K492" i="66"/>
  <c r="A492" i="66"/>
  <c r="K409" i="66"/>
  <c r="A409" i="66"/>
  <c r="A390" i="66"/>
  <c r="K390" i="66"/>
  <c r="A452" i="66"/>
  <c r="K452" i="66"/>
  <c r="K379" i="66"/>
  <c r="A379" i="66"/>
  <c r="A438" i="66"/>
  <c r="K438" i="66"/>
  <c r="A550" i="66"/>
  <c r="K550" i="66"/>
  <c r="K381" i="66"/>
  <c r="A381" i="66"/>
  <c r="A584" i="66"/>
  <c r="K584" i="66"/>
  <c r="A342" i="54"/>
  <c r="A460" i="60"/>
  <c r="A566" i="62"/>
  <c r="A566" i="64"/>
  <c r="K507" i="66"/>
  <c r="A507" i="66"/>
  <c r="A554" i="66"/>
  <c r="K544" i="66"/>
  <c r="J545" i="66"/>
  <c r="A544" i="66"/>
  <c r="K354" i="66"/>
  <c r="A358" i="66"/>
  <c r="K465" i="66"/>
  <c r="A465" i="66"/>
  <c r="K535" i="66"/>
  <c r="A535" i="66"/>
  <c r="A440" i="66"/>
  <c r="K440" i="66"/>
  <c r="A524" i="66"/>
  <c r="K524" i="66"/>
  <c r="A360" i="64"/>
  <c r="A384" i="62"/>
  <c r="A366" i="64"/>
  <c r="J358" i="64"/>
  <c r="A358" i="64" s="1"/>
  <c r="J355" i="64"/>
  <c r="K355" i="64" s="1"/>
  <c r="J454" i="64"/>
  <c r="K454" i="64" s="1"/>
  <c r="K382" i="64"/>
  <c r="K481" i="64"/>
  <c r="J381" i="64"/>
  <c r="K381" i="64" s="1"/>
  <c r="A429" i="64"/>
  <c r="J353" i="64"/>
  <c r="A353" i="64" s="1"/>
  <c r="A347" i="64"/>
  <c r="J350" i="64"/>
  <c r="A350" i="64" s="1"/>
  <c r="A374" i="54"/>
  <c r="J559" i="54"/>
  <c r="K559" i="54" s="1"/>
  <c r="A566" i="56"/>
  <c r="K382" i="58"/>
  <c r="A455" i="58"/>
  <c r="A408" i="58"/>
  <c r="K491" i="60"/>
  <c r="A466" i="60"/>
  <c r="J524" i="60"/>
  <c r="A524" i="60" s="1"/>
  <c r="K521" i="60"/>
  <c r="K583" i="62"/>
  <c r="A443" i="62"/>
  <c r="A585" i="62"/>
  <c r="A437" i="62"/>
  <c r="J550" i="62"/>
  <c r="K550" i="62" s="1"/>
  <c r="A431" i="64"/>
  <c r="A570" i="64"/>
  <c r="K573" i="64"/>
  <c r="J490" i="64"/>
  <c r="K490" i="64" s="1"/>
  <c r="K551" i="64"/>
  <c r="K491" i="64"/>
  <c r="K408" i="54"/>
  <c r="A445" i="56"/>
  <c r="K513" i="56"/>
  <c r="A457" i="56"/>
  <c r="K446" i="56"/>
  <c r="J522" i="56"/>
  <c r="A522" i="56" s="1"/>
  <c r="J520" i="60"/>
  <c r="K520" i="60" s="1"/>
  <c r="J522" i="60"/>
  <c r="K522" i="60" s="1"/>
  <c r="A583" i="62"/>
  <c r="A376" i="62"/>
  <c r="A340" i="62"/>
  <c r="K395" i="62"/>
  <c r="A549" i="62"/>
  <c r="J514" i="62"/>
  <c r="K514" i="62" s="1"/>
  <c r="J569" i="62"/>
  <c r="K569" i="62" s="1"/>
  <c r="K483" i="62"/>
  <c r="A534" i="62"/>
  <c r="A434" i="64"/>
  <c r="A489" i="64"/>
  <c r="A340" i="64"/>
  <c r="J492" i="64"/>
  <c r="K492" i="64" s="1"/>
  <c r="A364" i="54"/>
  <c r="K495" i="56"/>
  <c r="K483" i="58"/>
  <c r="J444" i="60"/>
  <c r="A444" i="60" s="1"/>
  <c r="A468" i="48"/>
  <c r="A536" i="54"/>
  <c r="A380" i="54"/>
  <c r="A453" i="56"/>
  <c r="A448" i="60"/>
  <c r="A411" i="60"/>
  <c r="A389" i="62"/>
  <c r="A411" i="62"/>
  <c r="K523" i="62"/>
  <c r="J407" i="62"/>
  <c r="A407" i="62" s="1"/>
  <c r="K466" i="64"/>
  <c r="K583" i="64"/>
  <c r="A521" i="64"/>
  <c r="A451" i="54"/>
  <c r="J494" i="54"/>
  <c r="A494" i="54" s="1"/>
  <c r="A448" i="56"/>
  <c r="A367" i="56"/>
  <c r="J507" i="58"/>
  <c r="A507" i="58" s="1"/>
  <c r="A385" i="62"/>
  <c r="K406" i="62"/>
  <c r="K437" i="64"/>
  <c r="A583" i="64"/>
  <c r="K375" i="64"/>
  <c r="A370" i="64"/>
  <c r="K581" i="64"/>
  <c r="A558" i="48"/>
  <c r="A431" i="54"/>
  <c r="J582" i="54"/>
  <c r="A582" i="54" s="1"/>
  <c r="K585" i="56"/>
  <c r="J514" i="58"/>
  <c r="K514" i="58" s="1"/>
  <c r="A493" i="60"/>
  <c r="A404" i="65"/>
  <c r="K404" i="65"/>
  <c r="J405" i="65"/>
  <c r="J535" i="65"/>
  <c r="K534" i="65"/>
  <c r="A534" i="65"/>
  <c r="J456" i="65"/>
  <c r="A455" i="65"/>
  <c r="K455" i="65"/>
  <c r="K466" i="65"/>
  <c r="A466" i="65"/>
  <c r="J467" i="65"/>
  <c r="A342" i="65"/>
  <c r="K342" i="65"/>
  <c r="J482" i="65"/>
  <c r="K481" i="65"/>
  <c r="A481" i="65"/>
  <c r="A446" i="65"/>
  <c r="K446" i="65"/>
  <c r="J490" i="65"/>
  <c r="A489" i="65"/>
  <c r="K489" i="65"/>
  <c r="A376" i="65"/>
  <c r="K376" i="65"/>
  <c r="K378" i="65"/>
  <c r="A378" i="65"/>
  <c r="J379" i="65"/>
  <c r="K374" i="65"/>
  <c r="A374" i="65"/>
  <c r="J544" i="65"/>
  <c r="K543" i="65"/>
  <c r="A543" i="65"/>
  <c r="A429" i="65"/>
  <c r="J430" i="65"/>
  <c r="K429" i="65"/>
  <c r="J428" i="65"/>
  <c r="K427" i="65"/>
  <c r="A427" i="65"/>
  <c r="K558" i="65"/>
  <c r="A558" i="65"/>
  <c r="J559" i="65"/>
  <c r="A570" i="65"/>
  <c r="K570" i="65"/>
  <c r="K344" i="65"/>
  <c r="A344" i="65"/>
  <c r="J392" i="54"/>
  <c r="A392" i="54" s="1"/>
  <c r="J574" i="54"/>
  <c r="J575" i="54" s="1"/>
  <c r="A427" i="54"/>
  <c r="J461" i="54"/>
  <c r="A461" i="54" s="1"/>
  <c r="A523" i="56"/>
  <c r="K460" i="56"/>
  <c r="A477" i="56"/>
  <c r="A451" i="58"/>
  <c r="K458" i="58"/>
  <c r="K506" i="58"/>
  <c r="K477" i="58"/>
  <c r="A404" i="58"/>
  <c r="A555" i="60"/>
  <c r="J425" i="60"/>
  <c r="K425" i="60" s="1"/>
  <c r="A340" i="60"/>
  <c r="J480" i="60"/>
  <c r="K480" i="60" s="1"/>
  <c r="A436" i="60"/>
  <c r="A439" i="60"/>
  <c r="A477" i="60"/>
  <c r="A376" i="60"/>
  <c r="K342" i="60"/>
  <c r="A360" i="62"/>
  <c r="A479" i="62"/>
  <c r="A493" i="62"/>
  <c r="A551" i="62"/>
  <c r="J399" i="62"/>
  <c r="J400" i="62" s="1"/>
  <c r="K363" i="62"/>
  <c r="J494" i="64"/>
  <c r="K494" i="64" s="1"/>
  <c r="J567" i="64"/>
  <c r="K567" i="64" s="1"/>
  <c r="J472" i="64"/>
  <c r="A472" i="64" s="1"/>
  <c r="A495" i="64"/>
  <c r="A564" i="64"/>
  <c r="A579" i="64"/>
  <c r="A443" i="64"/>
  <c r="J465" i="64"/>
  <c r="A465" i="64" s="1"/>
  <c r="A543" i="64"/>
  <c r="J539" i="65"/>
  <c r="K538" i="65"/>
  <c r="A538" i="65"/>
  <c r="K451" i="65"/>
  <c r="A451" i="65"/>
  <c r="J452" i="65"/>
  <c r="A448" i="65"/>
  <c r="K448" i="65"/>
  <c r="J449" i="65"/>
  <c r="A521" i="65"/>
  <c r="K521" i="65"/>
  <c r="J522" i="65"/>
  <c r="K525" i="65"/>
  <c r="A525" i="65"/>
  <c r="A363" i="65"/>
  <c r="K363" i="65"/>
  <c r="A361" i="65"/>
  <c r="K361" i="65"/>
  <c r="K367" i="65"/>
  <c r="A367" i="65"/>
  <c r="J368" i="65"/>
  <c r="J478" i="65"/>
  <c r="K477" i="65"/>
  <c r="A477" i="65"/>
  <c r="A388" i="65"/>
  <c r="K388" i="65"/>
  <c r="J390" i="65"/>
  <c r="A389" i="65"/>
  <c r="K389" i="65"/>
  <c r="J442" i="65"/>
  <c r="K441" i="65"/>
  <c r="A441" i="65"/>
  <c r="J444" i="65"/>
  <c r="K443" i="65"/>
  <c r="A443" i="65"/>
  <c r="K495" i="65"/>
  <c r="A495" i="65"/>
  <c r="J494" i="65"/>
  <c r="K493" i="65"/>
  <c r="A493" i="65"/>
  <c r="K385" i="65"/>
  <c r="A385" i="65"/>
  <c r="A373" i="65"/>
  <c r="K373" i="65"/>
  <c r="K382" i="65"/>
  <c r="J383" i="65"/>
  <c r="A382" i="65"/>
  <c r="A555" i="65"/>
  <c r="K555" i="65"/>
  <c r="J432" i="65"/>
  <c r="A431" i="65"/>
  <c r="K431" i="65"/>
  <c r="A566" i="65"/>
  <c r="K566" i="65"/>
  <c r="J567" i="65"/>
  <c r="K564" i="65"/>
  <c r="J565" i="65"/>
  <c r="A564" i="65"/>
  <c r="K573" i="65"/>
  <c r="A573" i="65"/>
  <c r="J574" i="65"/>
  <c r="K366" i="65"/>
  <c r="A366" i="65"/>
  <c r="K498" i="44"/>
  <c r="K427" i="54"/>
  <c r="K468" i="56"/>
  <c r="J499" i="56"/>
  <c r="K499" i="56" s="1"/>
  <c r="J469" i="58"/>
  <c r="A469" i="58" s="1"/>
  <c r="K406" i="58"/>
  <c r="K479" i="60"/>
  <c r="K445" i="60"/>
  <c r="J383" i="62"/>
  <c r="A383" i="62" s="1"/>
  <c r="K528" i="62"/>
  <c r="K498" i="62"/>
  <c r="K471" i="64"/>
  <c r="A523" i="64"/>
  <c r="K377" i="64"/>
  <c r="K543" i="64"/>
  <c r="K411" i="65"/>
  <c r="A411" i="65"/>
  <c r="A408" i="65"/>
  <c r="J409" i="65"/>
  <c r="K408" i="65"/>
  <c r="K536" i="65"/>
  <c r="A536" i="65"/>
  <c r="J537" i="65"/>
  <c r="J454" i="65"/>
  <c r="K453" i="65"/>
  <c r="A453" i="65"/>
  <c r="A457" i="65"/>
  <c r="K457" i="65"/>
  <c r="A460" i="65"/>
  <c r="J461" i="65"/>
  <c r="K460" i="65"/>
  <c r="A468" i="65"/>
  <c r="K468" i="65"/>
  <c r="K506" i="65"/>
  <c r="A506" i="65"/>
  <c r="J507" i="65"/>
  <c r="K523" i="65"/>
  <c r="J524" i="65"/>
  <c r="A523" i="65"/>
  <c r="K365" i="65"/>
  <c r="A365" i="65"/>
  <c r="K370" i="65"/>
  <c r="A370" i="65"/>
  <c r="K360" i="65"/>
  <c r="A360" i="65"/>
  <c r="K479" i="65"/>
  <c r="J480" i="65"/>
  <c r="A479" i="65"/>
  <c r="A483" i="65"/>
  <c r="K483" i="65"/>
  <c r="K396" i="65"/>
  <c r="A396" i="65"/>
  <c r="A395" i="65"/>
  <c r="K395" i="65"/>
  <c r="A436" i="65"/>
  <c r="K436" i="65"/>
  <c r="A437" i="65"/>
  <c r="K437" i="65"/>
  <c r="J438" i="65"/>
  <c r="K491" i="65"/>
  <c r="J492" i="65"/>
  <c r="A491" i="65"/>
  <c r="A496" i="65"/>
  <c r="K496" i="65"/>
  <c r="A377" i="65"/>
  <c r="K377" i="65"/>
  <c r="K384" i="65"/>
  <c r="A384" i="65"/>
  <c r="K553" i="65"/>
  <c r="A553" i="65"/>
  <c r="J554" i="65"/>
  <c r="A434" i="65"/>
  <c r="K434" i="65"/>
  <c r="J569" i="65"/>
  <c r="A568" i="65"/>
  <c r="K568" i="65"/>
  <c r="A581" i="65"/>
  <c r="J582" i="65"/>
  <c r="K581" i="65"/>
  <c r="J580" i="65"/>
  <c r="K579" i="65"/>
  <c r="A579" i="65"/>
  <c r="J358" i="65"/>
  <c r="J354" i="65"/>
  <c r="A347" i="65"/>
  <c r="J353" i="65"/>
  <c r="J350" i="65"/>
  <c r="J349" i="65"/>
  <c r="J355" i="65"/>
  <c r="J351" i="65"/>
  <c r="J348" i="65"/>
  <c r="J352" i="65"/>
  <c r="J357" i="65"/>
  <c r="K398" i="65"/>
  <c r="J399" i="65"/>
  <c r="A398" i="65"/>
  <c r="K540" i="65"/>
  <c r="A540" i="65"/>
  <c r="K464" i="65"/>
  <c r="J465" i="65"/>
  <c r="A464" i="65"/>
  <c r="A504" i="65"/>
  <c r="J505" i="65"/>
  <c r="K504" i="65"/>
  <c r="A340" i="65"/>
  <c r="K340" i="65"/>
  <c r="A471" i="65"/>
  <c r="K471" i="65"/>
  <c r="J472" i="65"/>
  <c r="A387" i="65"/>
  <c r="K387" i="65"/>
  <c r="J394" i="65"/>
  <c r="A393" i="65"/>
  <c r="K393" i="65"/>
  <c r="K486" i="65"/>
  <c r="A486" i="65"/>
  <c r="J487" i="65"/>
  <c r="A457" i="54"/>
  <c r="K387" i="54"/>
  <c r="J442" i="54"/>
  <c r="A442" i="54" s="1"/>
  <c r="J550" i="56"/>
  <c r="A550" i="56" s="1"/>
  <c r="A462" i="56"/>
  <c r="K404" i="58"/>
  <c r="A341" i="58"/>
  <c r="A433" i="60"/>
  <c r="A538" i="62"/>
  <c r="J432" i="62"/>
  <c r="K432" i="62" s="1"/>
  <c r="J574" i="62"/>
  <c r="A574" i="62" s="1"/>
  <c r="J407" i="65"/>
  <c r="K406" i="65"/>
  <c r="A406" i="65"/>
  <c r="A410" i="65"/>
  <c r="K410" i="65"/>
  <c r="K528" i="65"/>
  <c r="J529" i="65"/>
  <c r="A528" i="65"/>
  <c r="K458" i="65"/>
  <c r="J469" i="65"/>
  <c r="A458" i="65"/>
  <c r="K462" i="65"/>
  <c r="J463" i="65"/>
  <c r="A462" i="65"/>
  <c r="J499" i="65"/>
  <c r="K498" i="65"/>
  <c r="A498" i="65"/>
  <c r="K513" i="65"/>
  <c r="A513" i="65"/>
  <c r="J514" i="65"/>
  <c r="K519" i="65"/>
  <c r="A519" i="65"/>
  <c r="J520" i="65"/>
  <c r="K341" i="65"/>
  <c r="A341" i="65"/>
  <c r="K369" i="65"/>
  <c r="A369" i="65"/>
  <c r="A364" i="65"/>
  <c r="K364" i="65"/>
  <c r="K362" i="65"/>
  <c r="A362" i="65"/>
  <c r="K391" i="65"/>
  <c r="A391" i="65"/>
  <c r="J392" i="65"/>
  <c r="A445" i="65"/>
  <c r="K445" i="65"/>
  <c r="J440" i="65"/>
  <c r="K439" i="65"/>
  <c r="A439" i="65"/>
  <c r="A346" i="65"/>
  <c r="K346" i="65"/>
  <c r="K372" i="65"/>
  <c r="A372" i="65"/>
  <c r="K380" i="65"/>
  <c r="A380" i="65"/>
  <c r="J381" i="65"/>
  <c r="A375" i="65"/>
  <c r="K375" i="65"/>
  <c r="K551" i="65"/>
  <c r="A551" i="65"/>
  <c r="J552" i="65"/>
  <c r="K549" i="65"/>
  <c r="J550" i="65"/>
  <c r="A549" i="65"/>
  <c r="A433" i="65"/>
  <c r="K433" i="65"/>
  <c r="A424" i="65"/>
  <c r="K424" i="65"/>
  <c r="J425" i="65"/>
  <c r="K583" i="65"/>
  <c r="J584" i="65"/>
  <c r="A583" i="65"/>
  <c r="A585" i="65"/>
  <c r="K585" i="65"/>
  <c r="K380" i="62"/>
  <c r="K534" i="62"/>
  <c r="A568" i="62"/>
  <c r="K579" i="60"/>
  <c r="J430" i="62"/>
  <c r="K430" i="62" s="1"/>
  <c r="J580" i="62"/>
  <c r="A580" i="62" s="1"/>
  <c r="A528" i="62"/>
  <c r="K374" i="62"/>
  <c r="K543" i="62"/>
  <c r="J539" i="62"/>
  <c r="K539" i="62" s="1"/>
  <c r="A431" i="62"/>
  <c r="K573" i="62"/>
  <c r="A483" i="60"/>
  <c r="K429" i="62"/>
  <c r="K493" i="62"/>
  <c r="A382" i="62"/>
  <c r="K551" i="62"/>
  <c r="K579" i="62"/>
  <c r="J544" i="62"/>
  <c r="K544" i="62" s="1"/>
  <c r="J465" i="48"/>
  <c r="A465" i="48" s="1"/>
  <c r="K360" i="54"/>
  <c r="A346" i="54"/>
  <c r="J432" i="54"/>
  <c r="A432" i="54" s="1"/>
  <c r="K585" i="54"/>
  <c r="K579" i="54"/>
  <c r="K410" i="54"/>
  <c r="J537" i="54"/>
  <c r="A537" i="54" s="1"/>
  <c r="K380" i="54"/>
  <c r="A513" i="54"/>
  <c r="A481" i="54"/>
  <c r="A344" i="56"/>
  <c r="K453" i="56"/>
  <c r="A451" i="56"/>
  <c r="A464" i="56"/>
  <c r="A365" i="58"/>
  <c r="A583" i="58"/>
  <c r="K504" i="58"/>
  <c r="J522" i="58"/>
  <c r="K522" i="58" s="1"/>
  <c r="A363" i="58"/>
  <c r="J520" i="58"/>
  <c r="K520" i="58" s="1"/>
  <c r="J452" i="60"/>
  <c r="A452" i="60" s="1"/>
  <c r="K361" i="60"/>
  <c r="J399" i="60"/>
  <c r="A399" i="60" s="1"/>
  <c r="J463" i="60"/>
  <c r="A463" i="60" s="1"/>
  <c r="J499" i="60"/>
  <c r="J500" i="60" s="1"/>
  <c r="K519" i="60"/>
  <c r="A585" i="60"/>
  <c r="A525" i="60"/>
  <c r="K460" i="60"/>
  <c r="A471" i="60"/>
  <c r="A486" i="62"/>
  <c r="K566" i="62"/>
  <c r="K378" i="62"/>
  <c r="K377" i="62"/>
  <c r="K341" i="54"/>
  <c r="J580" i="54"/>
  <c r="A580" i="54" s="1"/>
  <c r="J463" i="54"/>
  <c r="K463" i="54" s="1"/>
  <c r="J449" i="56"/>
  <c r="J450" i="56" s="1"/>
  <c r="J405" i="56"/>
  <c r="A405" i="56" s="1"/>
  <c r="A406" i="56"/>
  <c r="K365" i="56"/>
  <c r="K555" i="58"/>
  <c r="K433" i="58"/>
  <c r="A364" i="58"/>
  <c r="A398" i="58"/>
  <c r="K344" i="58"/>
  <c r="A448" i="58"/>
  <c r="K521" i="58"/>
  <c r="A366" i="58"/>
  <c r="K451" i="60"/>
  <c r="K373" i="60"/>
  <c r="A543" i="60"/>
  <c r="K393" i="60"/>
  <c r="K462" i="60"/>
  <c r="K427" i="60"/>
  <c r="J584" i="60"/>
  <c r="K584" i="60" s="1"/>
  <c r="A382" i="60"/>
  <c r="J487" i="62"/>
  <c r="A487" i="62" s="1"/>
  <c r="K388" i="62"/>
  <c r="K433" i="62"/>
  <c r="A581" i="62"/>
  <c r="K387" i="62"/>
  <c r="J351" i="62"/>
  <c r="K351" i="62" s="1"/>
  <c r="A581" i="54"/>
  <c r="A493" i="54"/>
  <c r="A564" i="54"/>
  <c r="A404" i="56"/>
  <c r="K406" i="56"/>
  <c r="J444" i="56"/>
  <c r="K444" i="56" s="1"/>
  <c r="K367" i="56"/>
  <c r="A369" i="56"/>
  <c r="K384" i="58"/>
  <c r="A513" i="58"/>
  <c r="J399" i="58"/>
  <c r="J400" i="58" s="1"/>
  <c r="K448" i="58"/>
  <c r="K372" i="60"/>
  <c r="J394" i="60"/>
  <c r="K394" i="60" s="1"/>
  <c r="K457" i="60"/>
  <c r="A370" i="60"/>
  <c r="J449" i="44"/>
  <c r="A449" i="44" s="1"/>
  <c r="K489" i="54"/>
  <c r="K558" i="54"/>
  <c r="J529" i="54"/>
  <c r="J530" i="54" s="1"/>
  <c r="K551" i="54"/>
  <c r="J379" i="54"/>
  <c r="K379" i="54" s="1"/>
  <c r="K538" i="54"/>
  <c r="K460" i="54"/>
  <c r="K362" i="54"/>
  <c r="J456" i="56"/>
  <c r="A456" i="56" s="1"/>
  <c r="K506" i="56"/>
  <c r="A549" i="56"/>
  <c r="A513" i="56"/>
  <c r="J394" i="56"/>
  <c r="A394" i="56" s="1"/>
  <c r="K424" i="58"/>
  <c r="A479" i="58"/>
  <c r="A457" i="58"/>
  <c r="A525" i="58"/>
  <c r="A370" i="58"/>
  <c r="A410" i="58"/>
  <c r="K443" i="60"/>
  <c r="A406" i="60"/>
  <c r="A453" i="60"/>
  <c r="K388" i="54"/>
  <c r="J567" i="54"/>
  <c r="K567" i="54" s="1"/>
  <c r="J539" i="54"/>
  <c r="A539" i="54" s="1"/>
  <c r="K377" i="54"/>
  <c r="A498" i="54"/>
  <c r="K436" i="54"/>
  <c r="A455" i="56"/>
  <c r="K398" i="56"/>
  <c r="A346" i="56"/>
  <c r="K566" i="56"/>
  <c r="K393" i="56"/>
  <c r="A521" i="56"/>
  <c r="K479" i="58"/>
  <c r="A346" i="58"/>
  <c r="K566" i="58"/>
  <c r="K446" i="58"/>
  <c r="K455" i="58"/>
  <c r="K408" i="58"/>
  <c r="J492" i="60"/>
  <c r="K492" i="60" s="1"/>
  <c r="A570" i="60"/>
  <c r="K365" i="60"/>
  <c r="K396" i="60"/>
  <c r="A458" i="60"/>
  <c r="K410" i="60"/>
  <c r="K441" i="60"/>
  <c r="A424" i="62"/>
  <c r="A489" i="62"/>
  <c r="J428" i="62"/>
  <c r="A428" i="62" s="1"/>
  <c r="A376" i="54"/>
  <c r="K378" i="54"/>
  <c r="K498" i="54"/>
  <c r="K366" i="54"/>
  <c r="K555" i="56"/>
  <c r="A389" i="60"/>
  <c r="J442" i="60"/>
  <c r="K442" i="60" s="1"/>
  <c r="K555" i="62"/>
  <c r="K344" i="62"/>
  <c r="J394" i="62"/>
  <c r="A394" i="62" s="1"/>
  <c r="K507" i="64"/>
  <c r="A507" i="64"/>
  <c r="A478" i="64"/>
  <c r="K478" i="64"/>
  <c r="A537" i="64"/>
  <c r="K537" i="64"/>
  <c r="J356" i="64"/>
  <c r="A559" i="64"/>
  <c r="K559" i="64"/>
  <c r="J560" i="64"/>
  <c r="A368" i="64"/>
  <c r="K368" i="64"/>
  <c r="A582" i="64"/>
  <c r="K582" i="64"/>
  <c r="A456" i="64"/>
  <c r="K456" i="64"/>
  <c r="K554" i="64"/>
  <c r="A554" i="64"/>
  <c r="A438" i="64"/>
  <c r="K438" i="64"/>
  <c r="A383" i="64"/>
  <c r="K383" i="64"/>
  <c r="J426" i="64"/>
  <c r="A425" i="64"/>
  <c r="K425" i="64"/>
  <c r="A469" i="64"/>
  <c r="J488" i="64"/>
  <c r="K487" i="64"/>
  <c r="A487" i="64"/>
  <c r="A461" i="64"/>
  <c r="K461" i="64"/>
  <c r="A580" i="64"/>
  <c r="K580" i="64"/>
  <c r="K407" i="64"/>
  <c r="A407" i="64"/>
  <c r="A452" i="64"/>
  <c r="K452" i="64"/>
  <c r="A463" i="64"/>
  <c r="K463" i="64"/>
  <c r="A440" i="64"/>
  <c r="K440" i="64"/>
  <c r="K539" i="64"/>
  <c r="A539" i="64"/>
  <c r="A520" i="64"/>
  <c r="K520" i="64"/>
  <c r="K399" i="64"/>
  <c r="J400" i="64"/>
  <c r="A399" i="64"/>
  <c r="K352" i="64"/>
  <c r="K351" i="64"/>
  <c r="A467" i="64"/>
  <c r="K467" i="64"/>
  <c r="K584" i="64"/>
  <c r="A584" i="64"/>
  <c r="K405" i="64"/>
  <c r="A405" i="64"/>
  <c r="K505" i="64"/>
  <c r="A505" i="64"/>
  <c r="K428" i="64"/>
  <c r="A428" i="64"/>
  <c r="A565" i="64"/>
  <c r="K565" i="64"/>
  <c r="A544" i="64"/>
  <c r="K544" i="64"/>
  <c r="J545" i="64"/>
  <c r="K522" i="64"/>
  <c r="A522" i="64"/>
  <c r="K529" i="64"/>
  <c r="J530" i="64"/>
  <c r="A529" i="64"/>
  <c r="K432" i="64"/>
  <c r="A432" i="64"/>
  <c r="K550" i="64"/>
  <c r="A392" i="64"/>
  <c r="K392" i="64"/>
  <c r="A482" i="64"/>
  <c r="J500" i="64"/>
  <c r="K499" i="64"/>
  <c r="A499" i="64"/>
  <c r="K489" i="58"/>
  <c r="A429" i="58"/>
  <c r="K506" i="60"/>
  <c r="J409" i="60"/>
  <c r="A409" i="60" s="1"/>
  <c r="A369" i="60"/>
  <c r="K491" i="62"/>
  <c r="K424" i="62"/>
  <c r="K427" i="62"/>
  <c r="K393" i="62"/>
  <c r="J353" i="62"/>
  <c r="K353" i="62" s="1"/>
  <c r="J492" i="62"/>
  <c r="A492" i="62" s="1"/>
  <c r="A564" i="62"/>
  <c r="K489" i="62"/>
  <c r="J569" i="60"/>
  <c r="A569" i="60" s="1"/>
  <c r="J354" i="62"/>
  <c r="K354" i="62" s="1"/>
  <c r="A380" i="62"/>
  <c r="J438" i="60"/>
  <c r="A438" i="60" s="1"/>
  <c r="K549" i="60"/>
  <c r="J338" i="62"/>
  <c r="A338" i="62" s="1"/>
  <c r="J355" i="62"/>
  <c r="J356" i="62" s="1"/>
  <c r="J358" i="62"/>
  <c r="A358" i="62" s="1"/>
  <c r="K468" i="46"/>
  <c r="K391" i="58"/>
  <c r="J507" i="60"/>
  <c r="K507" i="60" s="1"/>
  <c r="K378" i="60"/>
  <c r="J552" i="60"/>
  <c r="K552" i="60" s="1"/>
  <c r="J465" i="60"/>
  <c r="K465" i="60" s="1"/>
  <c r="J357" i="62"/>
  <c r="K357" i="62" s="1"/>
  <c r="J349" i="62"/>
  <c r="K349" i="62" s="1"/>
  <c r="A347" i="62"/>
  <c r="A408" i="48"/>
  <c r="J348" i="60"/>
  <c r="K348" i="60" s="1"/>
  <c r="J430" i="60"/>
  <c r="K430" i="60" s="1"/>
  <c r="J350" i="62"/>
  <c r="K350" i="62" s="1"/>
  <c r="J352" i="62"/>
  <c r="K352" i="62" s="1"/>
  <c r="A391" i="56"/>
  <c r="K486" i="58"/>
  <c r="J544" i="58"/>
  <c r="J545" i="58" s="1"/>
  <c r="A374" i="58"/>
  <c r="K543" i="60"/>
  <c r="A375" i="60"/>
  <c r="J390" i="60"/>
  <c r="K390" i="60" s="1"/>
  <c r="J565" i="60"/>
  <c r="K565" i="60" s="1"/>
  <c r="A363" i="60"/>
  <c r="J355" i="63"/>
  <c r="J354" i="63"/>
  <c r="J349" i="63"/>
  <c r="J358" i="63"/>
  <c r="J348" i="63"/>
  <c r="J353" i="63"/>
  <c r="J350" i="63"/>
  <c r="J357" i="63"/>
  <c r="J351" i="63"/>
  <c r="A347" i="63"/>
  <c r="J352" i="63"/>
  <c r="K458" i="63"/>
  <c r="J469" i="63"/>
  <c r="A458" i="63"/>
  <c r="K504" i="63"/>
  <c r="J505" i="63"/>
  <c r="A504" i="63"/>
  <c r="J514" i="63"/>
  <c r="K513" i="63"/>
  <c r="A513" i="63"/>
  <c r="A525" i="63"/>
  <c r="K525" i="63"/>
  <c r="K341" i="63"/>
  <c r="A341" i="63"/>
  <c r="K361" i="63"/>
  <c r="A361" i="63"/>
  <c r="A369" i="63"/>
  <c r="K369" i="63"/>
  <c r="A370" i="63"/>
  <c r="K370" i="63"/>
  <c r="K406" i="63"/>
  <c r="J407" i="63"/>
  <c r="A406" i="63"/>
  <c r="J440" i="63"/>
  <c r="K439" i="63"/>
  <c r="A439" i="63"/>
  <c r="J442" i="63"/>
  <c r="K441" i="63"/>
  <c r="A441" i="63"/>
  <c r="K491" i="63"/>
  <c r="A491" i="63"/>
  <c r="J492" i="63"/>
  <c r="J494" i="63"/>
  <c r="K493" i="63"/>
  <c r="A493" i="63"/>
  <c r="A377" i="63"/>
  <c r="K377" i="63"/>
  <c r="K373" i="63"/>
  <c r="A373" i="63"/>
  <c r="J552" i="63"/>
  <c r="K551" i="63"/>
  <c r="A551" i="63"/>
  <c r="A555" i="63"/>
  <c r="K555" i="63"/>
  <c r="A433" i="63"/>
  <c r="K433" i="63"/>
  <c r="J567" i="63"/>
  <c r="K566" i="63"/>
  <c r="A566" i="63"/>
  <c r="J569" i="63"/>
  <c r="K568" i="63"/>
  <c r="A568" i="63"/>
  <c r="K573" i="63"/>
  <c r="A573" i="63"/>
  <c r="J574" i="63"/>
  <c r="K391" i="63"/>
  <c r="J392" i="63"/>
  <c r="A391" i="63"/>
  <c r="J390" i="63"/>
  <c r="A389" i="63"/>
  <c r="K389" i="63"/>
  <c r="J537" i="63"/>
  <c r="K536" i="63"/>
  <c r="A536" i="63"/>
  <c r="A393" i="58"/>
  <c r="K384" i="60"/>
  <c r="J449" i="63"/>
  <c r="K448" i="63"/>
  <c r="A448" i="63"/>
  <c r="J461" i="63"/>
  <c r="K460" i="63"/>
  <c r="A460" i="63"/>
  <c r="K462" i="63"/>
  <c r="J463" i="63"/>
  <c r="A462" i="63"/>
  <c r="J338" i="63"/>
  <c r="A338" i="63" s="1"/>
  <c r="A366" i="63"/>
  <c r="K366" i="63"/>
  <c r="K479" i="63"/>
  <c r="J480" i="63"/>
  <c r="A479" i="63"/>
  <c r="J478" i="63"/>
  <c r="A477" i="63"/>
  <c r="K477" i="63"/>
  <c r="K398" i="63"/>
  <c r="J399" i="63"/>
  <c r="A398" i="63"/>
  <c r="J409" i="63"/>
  <c r="K408" i="63"/>
  <c r="A408" i="63"/>
  <c r="J444" i="63"/>
  <c r="K443" i="63"/>
  <c r="A443" i="63"/>
  <c r="A446" i="63"/>
  <c r="K446" i="63"/>
  <c r="A486" i="63"/>
  <c r="K486" i="63"/>
  <c r="J487" i="63"/>
  <c r="K372" i="63"/>
  <c r="A372" i="63"/>
  <c r="J381" i="63"/>
  <c r="K380" i="63"/>
  <c r="A380" i="63"/>
  <c r="A374" i="63"/>
  <c r="K374" i="63"/>
  <c r="J544" i="63"/>
  <c r="K543" i="63"/>
  <c r="A543" i="63"/>
  <c r="J430" i="63"/>
  <c r="A429" i="63"/>
  <c r="K429" i="63"/>
  <c r="J432" i="63"/>
  <c r="K431" i="63"/>
  <c r="A431" i="63"/>
  <c r="J559" i="63"/>
  <c r="K558" i="63"/>
  <c r="A558" i="63"/>
  <c r="A570" i="63"/>
  <c r="K570" i="63"/>
  <c r="A344" i="63"/>
  <c r="K344" i="63"/>
  <c r="A396" i="63"/>
  <c r="K396" i="63"/>
  <c r="A393" i="63"/>
  <c r="J394" i="63"/>
  <c r="K393" i="63"/>
  <c r="K528" i="63"/>
  <c r="A528" i="63"/>
  <c r="J529" i="63"/>
  <c r="A373" i="58"/>
  <c r="A451" i="63"/>
  <c r="J452" i="63"/>
  <c r="K451" i="63"/>
  <c r="J456" i="63"/>
  <c r="K455" i="63"/>
  <c r="A455" i="63"/>
  <c r="K464" i="63"/>
  <c r="J465" i="63"/>
  <c r="A464" i="63"/>
  <c r="A468" i="63"/>
  <c r="K468" i="63"/>
  <c r="K506" i="63"/>
  <c r="J507" i="63"/>
  <c r="A506" i="63"/>
  <c r="A519" i="63"/>
  <c r="K519" i="63"/>
  <c r="J520" i="63"/>
  <c r="K342" i="63"/>
  <c r="A342" i="63"/>
  <c r="K360" i="63"/>
  <c r="A360" i="63"/>
  <c r="K365" i="63"/>
  <c r="A365" i="63"/>
  <c r="K363" i="63"/>
  <c r="A363" i="63"/>
  <c r="J472" i="63"/>
  <c r="A471" i="63"/>
  <c r="K471" i="63"/>
  <c r="A483" i="63"/>
  <c r="K483" i="63"/>
  <c r="A411" i="63"/>
  <c r="K411" i="63"/>
  <c r="A436" i="63"/>
  <c r="K436" i="63"/>
  <c r="A437" i="63"/>
  <c r="K437" i="63"/>
  <c r="J438" i="63"/>
  <c r="K495" i="63"/>
  <c r="A495" i="63"/>
  <c r="K496" i="63"/>
  <c r="A496" i="63"/>
  <c r="K384" i="63"/>
  <c r="A384" i="63"/>
  <c r="K375" i="63"/>
  <c r="A375" i="63"/>
  <c r="A382" i="63"/>
  <c r="K382" i="63"/>
  <c r="J383" i="63"/>
  <c r="K553" i="63"/>
  <c r="A553" i="63"/>
  <c r="J554" i="63"/>
  <c r="J425" i="63"/>
  <c r="K424" i="63"/>
  <c r="A424" i="63"/>
  <c r="K581" i="63"/>
  <c r="A581" i="63"/>
  <c r="J582" i="63"/>
  <c r="J580" i="63"/>
  <c r="K579" i="63"/>
  <c r="A579" i="63"/>
  <c r="A387" i="63"/>
  <c r="K387" i="63"/>
  <c r="A395" i="63"/>
  <c r="K395" i="63"/>
  <c r="K534" i="63"/>
  <c r="J535" i="63"/>
  <c r="A534" i="63"/>
  <c r="A457" i="63"/>
  <c r="K457" i="63"/>
  <c r="K453" i="63"/>
  <c r="A453" i="63"/>
  <c r="J454" i="63"/>
  <c r="J467" i="63"/>
  <c r="K466" i="63"/>
  <c r="A466" i="63"/>
  <c r="K498" i="63"/>
  <c r="A498" i="63"/>
  <c r="J499" i="63"/>
  <c r="J522" i="63"/>
  <c r="K521" i="63"/>
  <c r="A521" i="63"/>
  <c r="J524" i="63"/>
  <c r="A523" i="63"/>
  <c r="K523" i="63"/>
  <c r="K340" i="63"/>
  <c r="A340" i="63"/>
  <c r="A362" i="63"/>
  <c r="K362" i="63"/>
  <c r="K364" i="63"/>
  <c r="A364" i="63"/>
  <c r="K367" i="63"/>
  <c r="J368" i="63"/>
  <c r="A367" i="63"/>
  <c r="J482" i="63"/>
  <c r="K481" i="63"/>
  <c r="A481" i="63"/>
  <c r="J405" i="63"/>
  <c r="K404" i="63"/>
  <c r="A404" i="63"/>
  <c r="A410" i="63"/>
  <c r="K410" i="63"/>
  <c r="A445" i="63"/>
  <c r="K445" i="63"/>
  <c r="A346" i="63"/>
  <c r="K346" i="63"/>
  <c r="J490" i="63"/>
  <c r="A489" i="63"/>
  <c r="K489" i="63"/>
  <c r="A385" i="63"/>
  <c r="K385" i="63"/>
  <c r="K376" i="63"/>
  <c r="A376" i="63"/>
  <c r="J379" i="63"/>
  <c r="A378" i="63"/>
  <c r="K378" i="63"/>
  <c r="K549" i="63"/>
  <c r="A549" i="63"/>
  <c r="J550" i="63"/>
  <c r="J428" i="63"/>
  <c r="K427" i="63"/>
  <c r="A427" i="63"/>
  <c r="A434" i="63"/>
  <c r="K434" i="63"/>
  <c r="J565" i="63"/>
  <c r="K564" i="63"/>
  <c r="A564" i="63"/>
  <c r="K583" i="63"/>
  <c r="J584" i="63"/>
  <c r="A583" i="63"/>
  <c r="A585" i="63"/>
  <c r="K585" i="63"/>
  <c r="K388" i="63"/>
  <c r="A388" i="63"/>
  <c r="K538" i="63"/>
  <c r="J539" i="63"/>
  <c r="A538" i="63"/>
  <c r="K540" i="63"/>
  <c r="A540" i="63"/>
  <c r="A373" i="42"/>
  <c r="K441" i="46"/>
  <c r="A528" i="60"/>
  <c r="A570" i="48"/>
  <c r="A431" i="60"/>
  <c r="K344" i="42"/>
  <c r="A424" i="42"/>
  <c r="A388" i="56"/>
  <c r="A433" i="56"/>
  <c r="J425" i="42"/>
  <c r="K425" i="42" s="1"/>
  <c r="A427" i="58"/>
  <c r="K382" i="60"/>
  <c r="K395" i="60"/>
  <c r="A374" i="60"/>
  <c r="J432" i="60"/>
  <c r="K432" i="60" s="1"/>
  <c r="J529" i="60"/>
  <c r="K529" i="60" s="1"/>
  <c r="K411" i="46"/>
  <c r="A477" i="48"/>
  <c r="J490" i="54"/>
  <c r="A490" i="54" s="1"/>
  <c r="K528" i="54"/>
  <c r="A566" i="54"/>
  <c r="K441" i="54"/>
  <c r="J452" i="56"/>
  <c r="A452" i="56" s="1"/>
  <c r="J465" i="56"/>
  <c r="A465" i="56" s="1"/>
  <c r="J584" i="58"/>
  <c r="A584" i="58" s="1"/>
  <c r="A519" i="58"/>
  <c r="K493" i="60"/>
  <c r="K398" i="60"/>
  <c r="A427" i="60"/>
  <c r="A583" i="60"/>
  <c r="J580" i="60"/>
  <c r="K580" i="60" s="1"/>
  <c r="K471" i="60"/>
  <c r="A398" i="46"/>
  <c r="K521" i="48"/>
  <c r="K408" i="48"/>
  <c r="K483" i="56"/>
  <c r="A389" i="58"/>
  <c r="K443" i="58"/>
  <c r="K469" i="62"/>
  <c r="A469" i="62"/>
  <c r="A552" i="62"/>
  <c r="K552" i="62"/>
  <c r="K452" i="62"/>
  <c r="A452" i="62"/>
  <c r="K482" i="62"/>
  <c r="A584" i="62"/>
  <c r="K584" i="62"/>
  <c r="K537" i="62"/>
  <c r="A494" i="62"/>
  <c r="K494" i="62"/>
  <c r="A554" i="62"/>
  <c r="K554" i="62"/>
  <c r="K454" i="62"/>
  <c r="A454" i="62"/>
  <c r="K507" i="62"/>
  <c r="A507" i="62"/>
  <c r="K480" i="62"/>
  <c r="A480" i="62"/>
  <c r="K425" i="62"/>
  <c r="J426" i="62"/>
  <c r="A425" i="62"/>
  <c r="K567" i="62"/>
  <c r="A567" i="62"/>
  <c r="J530" i="62"/>
  <c r="A529" i="62"/>
  <c r="K529" i="62"/>
  <c r="A499" i="62"/>
  <c r="J500" i="62"/>
  <c r="K499" i="62"/>
  <c r="A438" i="62"/>
  <c r="K438" i="62"/>
  <c r="A465" i="62"/>
  <c r="K465" i="62"/>
  <c r="A505" i="62"/>
  <c r="K505" i="62"/>
  <c r="A409" i="62"/>
  <c r="K409" i="62"/>
  <c r="K535" i="62"/>
  <c r="A535" i="62"/>
  <c r="K520" i="62"/>
  <c r="A520" i="62"/>
  <c r="A559" i="62"/>
  <c r="K440" i="62"/>
  <c r="A522" i="62"/>
  <c r="K522" i="62"/>
  <c r="A456" i="62"/>
  <c r="K456" i="62"/>
  <c r="A490" i="62"/>
  <c r="K490" i="62"/>
  <c r="A461" i="62"/>
  <c r="K379" i="62"/>
  <c r="A379" i="62"/>
  <c r="K407" i="62"/>
  <c r="A463" i="62"/>
  <c r="K463" i="62"/>
  <c r="K381" i="62"/>
  <c r="A381" i="62"/>
  <c r="K348" i="62"/>
  <c r="A348" i="62"/>
  <c r="A385" i="60"/>
  <c r="K491" i="56"/>
  <c r="K573" i="60"/>
  <c r="J349" i="60"/>
  <c r="K349" i="60" s="1"/>
  <c r="A347" i="60"/>
  <c r="J358" i="60"/>
  <c r="A358" i="60" s="1"/>
  <c r="A378" i="60"/>
  <c r="K551" i="60"/>
  <c r="K429" i="60"/>
  <c r="K568" i="60"/>
  <c r="J559" i="60"/>
  <c r="K559" i="60" s="1"/>
  <c r="K538" i="60"/>
  <c r="A344" i="60"/>
  <c r="K486" i="60"/>
  <c r="A549" i="60"/>
  <c r="J574" i="60"/>
  <c r="J575" i="60" s="1"/>
  <c r="J357" i="60"/>
  <c r="A357" i="60" s="1"/>
  <c r="J353" i="60"/>
  <c r="K353" i="60" s="1"/>
  <c r="J354" i="60"/>
  <c r="K354" i="60" s="1"/>
  <c r="A558" i="60"/>
  <c r="A538" i="60"/>
  <c r="A486" i="60"/>
  <c r="K387" i="60"/>
  <c r="K570" i="56"/>
  <c r="J352" i="60"/>
  <c r="K352" i="60" s="1"/>
  <c r="J350" i="60"/>
  <c r="K350" i="60" s="1"/>
  <c r="J351" i="60"/>
  <c r="A351" i="60" s="1"/>
  <c r="A424" i="60"/>
  <c r="A536" i="60"/>
  <c r="A377" i="60"/>
  <c r="A581" i="60"/>
  <c r="A496" i="60"/>
  <c r="J351" i="56"/>
  <c r="A351" i="56" s="1"/>
  <c r="K566" i="60"/>
  <c r="K581" i="60"/>
  <c r="K528" i="58"/>
  <c r="A451" i="48"/>
  <c r="A534" i="48"/>
  <c r="A367" i="48"/>
  <c r="A384" i="56"/>
  <c r="K489" i="60"/>
  <c r="K388" i="60"/>
  <c r="J381" i="60"/>
  <c r="A381" i="60" s="1"/>
  <c r="K564" i="60"/>
  <c r="A391" i="60"/>
  <c r="A540" i="60"/>
  <c r="A387" i="56"/>
  <c r="J490" i="60"/>
  <c r="A490" i="60" s="1"/>
  <c r="A380" i="60"/>
  <c r="J392" i="60"/>
  <c r="A392" i="60" s="1"/>
  <c r="A385" i="48"/>
  <c r="K464" i="61"/>
  <c r="J465" i="61"/>
  <c r="A464" i="61"/>
  <c r="A462" i="61"/>
  <c r="J463" i="61"/>
  <c r="K462" i="61"/>
  <c r="J520" i="61"/>
  <c r="A519" i="61"/>
  <c r="K519" i="61"/>
  <c r="K363" i="61"/>
  <c r="A363" i="61"/>
  <c r="A364" i="61"/>
  <c r="K364" i="61"/>
  <c r="J480" i="61"/>
  <c r="K479" i="61"/>
  <c r="A479" i="61"/>
  <c r="J478" i="61"/>
  <c r="A477" i="61"/>
  <c r="K477" i="61"/>
  <c r="A404" i="61"/>
  <c r="J405" i="61"/>
  <c r="K404" i="61"/>
  <c r="A411" i="61"/>
  <c r="K411" i="61"/>
  <c r="J438" i="61"/>
  <c r="K437" i="61"/>
  <c r="A437" i="61"/>
  <c r="K446" i="61"/>
  <c r="A446" i="61"/>
  <c r="K495" i="61"/>
  <c r="A495" i="61"/>
  <c r="J494" i="61"/>
  <c r="K493" i="61"/>
  <c r="A493" i="61"/>
  <c r="K382" i="61"/>
  <c r="A382" i="61"/>
  <c r="J383" i="61"/>
  <c r="K376" i="61"/>
  <c r="A376" i="61"/>
  <c r="K543" i="61"/>
  <c r="A543" i="61"/>
  <c r="J544" i="61"/>
  <c r="A555" i="61"/>
  <c r="K555" i="61"/>
  <c r="K434" i="61"/>
  <c r="A434" i="61"/>
  <c r="A566" i="61"/>
  <c r="J567" i="61"/>
  <c r="K566" i="61"/>
  <c r="J569" i="61"/>
  <c r="K568" i="61"/>
  <c r="A568" i="61"/>
  <c r="J584" i="61"/>
  <c r="A583" i="61"/>
  <c r="K583" i="61"/>
  <c r="A388" i="61"/>
  <c r="K388" i="61"/>
  <c r="J390" i="61"/>
  <c r="K389" i="61"/>
  <c r="A389" i="61"/>
  <c r="J529" i="61"/>
  <c r="K528" i="61"/>
  <c r="A528" i="61"/>
  <c r="A457" i="61"/>
  <c r="K457" i="61"/>
  <c r="A451" i="61"/>
  <c r="J452" i="61"/>
  <c r="K451" i="61"/>
  <c r="A460" i="61"/>
  <c r="K460" i="61"/>
  <c r="J461" i="61"/>
  <c r="A468" i="61"/>
  <c r="K468" i="61"/>
  <c r="A506" i="61"/>
  <c r="K506" i="61"/>
  <c r="J507" i="61"/>
  <c r="A513" i="61"/>
  <c r="J514" i="61"/>
  <c r="K513" i="61"/>
  <c r="K342" i="61"/>
  <c r="A342" i="61"/>
  <c r="K365" i="61"/>
  <c r="A365" i="61"/>
  <c r="A361" i="61"/>
  <c r="K361" i="61"/>
  <c r="A362" i="61"/>
  <c r="K362" i="61"/>
  <c r="K471" i="61"/>
  <c r="J472" i="61"/>
  <c r="A471" i="61"/>
  <c r="A483" i="61"/>
  <c r="K483" i="61"/>
  <c r="A410" i="61"/>
  <c r="K410" i="61"/>
  <c r="J442" i="61"/>
  <c r="K441" i="61"/>
  <c r="A441" i="61"/>
  <c r="J440" i="61"/>
  <c r="K439" i="61"/>
  <c r="A439" i="61"/>
  <c r="J487" i="61"/>
  <c r="K486" i="61"/>
  <c r="A486" i="61"/>
  <c r="K384" i="61"/>
  <c r="A384" i="61"/>
  <c r="K374" i="61"/>
  <c r="A374" i="61"/>
  <c r="K375" i="61"/>
  <c r="A375" i="61"/>
  <c r="J425" i="61"/>
  <c r="A424" i="61"/>
  <c r="K424" i="61"/>
  <c r="K558" i="61"/>
  <c r="A558" i="61"/>
  <c r="J559" i="61"/>
  <c r="A570" i="61"/>
  <c r="K570" i="61"/>
  <c r="K344" i="61"/>
  <c r="A344" i="61"/>
  <c r="A387" i="61"/>
  <c r="K387" i="61"/>
  <c r="A396" i="61"/>
  <c r="K396" i="61"/>
  <c r="K534" i="61"/>
  <c r="J535" i="61"/>
  <c r="A534" i="61"/>
  <c r="A458" i="61"/>
  <c r="K458" i="61"/>
  <c r="J469" i="61"/>
  <c r="K448" i="61"/>
  <c r="J449" i="61"/>
  <c r="A448" i="61"/>
  <c r="J467" i="61"/>
  <c r="K466" i="61"/>
  <c r="A466" i="61"/>
  <c r="A498" i="61"/>
  <c r="J499" i="61"/>
  <c r="K498" i="61"/>
  <c r="J524" i="61"/>
  <c r="A523" i="61"/>
  <c r="K523" i="61"/>
  <c r="K521" i="61"/>
  <c r="A521" i="61"/>
  <c r="J522" i="61"/>
  <c r="A341" i="61"/>
  <c r="K341" i="61"/>
  <c r="K369" i="61"/>
  <c r="A369" i="61"/>
  <c r="K366" i="61"/>
  <c r="A366" i="61"/>
  <c r="K360" i="61"/>
  <c r="A360" i="61"/>
  <c r="J482" i="61"/>
  <c r="K481" i="61"/>
  <c r="A481" i="61"/>
  <c r="J399" i="61"/>
  <c r="A398" i="61"/>
  <c r="K398" i="61"/>
  <c r="K408" i="61"/>
  <c r="A408" i="61"/>
  <c r="J409" i="61"/>
  <c r="A445" i="61"/>
  <c r="K445" i="61"/>
  <c r="J444" i="61"/>
  <c r="K443" i="61"/>
  <c r="A443" i="61"/>
  <c r="K346" i="61"/>
  <c r="A346" i="61"/>
  <c r="J358" i="61"/>
  <c r="J351" i="61"/>
  <c r="J349" i="61"/>
  <c r="J355" i="61"/>
  <c r="A347" i="61"/>
  <c r="J353" i="61"/>
  <c r="J354" i="61"/>
  <c r="J352" i="61"/>
  <c r="J357" i="61"/>
  <c r="J348" i="61"/>
  <c r="J350" i="61"/>
  <c r="A491" i="61"/>
  <c r="J492" i="61"/>
  <c r="K491" i="61"/>
  <c r="A496" i="61"/>
  <c r="K496" i="61"/>
  <c r="K377" i="61"/>
  <c r="A377" i="61"/>
  <c r="K373" i="61"/>
  <c r="A373" i="61"/>
  <c r="K385" i="61"/>
  <c r="A385" i="61"/>
  <c r="K549" i="61"/>
  <c r="J550" i="61"/>
  <c r="A549" i="61"/>
  <c r="K429" i="61"/>
  <c r="J430" i="61"/>
  <c r="A429" i="61"/>
  <c r="J432" i="61"/>
  <c r="K431" i="61"/>
  <c r="A431" i="61"/>
  <c r="A573" i="61"/>
  <c r="J574" i="61"/>
  <c r="K573" i="61"/>
  <c r="J580" i="61"/>
  <c r="K579" i="61"/>
  <c r="A579" i="61"/>
  <c r="A393" i="61"/>
  <c r="J394" i="61"/>
  <c r="K393" i="61"/>
  <c r="K391" i="61"/>
  <c r="J392" i="61"/>
  <c r="A391" i="61"/>
  <c r="K536" i="61"/>
  <c r="A536" i="61"/>
  <c r="J537" i="61"/>
  <c r="K538" i="61"/>
  <c r="J539" i="61"/>
  <c r="A538" i="61"/>
  <c r="K453" i="61"/>
  <c r="J454" i="61"/>
  <c r="A453" i="61"/>
  <c r="J456" i="61"/>
  <c r="K455" i="61"/>
  <c r="A455" i="61"/>
  <c r="K504" i="61"/>
  <c r="J505" i="61"/>
  <c r="A504" i="61"/>
  <c r="K525" i="61"/>
  <c r="A525" i="61"/>
  <c r="A340" i="61"/>
  <c r="K340" i="61"/>
  <c r="A370" i="61"/>
  <c r="K370" i="61"/>
  <c r="A367" i="61"/>
  <c r="K367" i="61"/>
  <c r="J368" i="61"/>
  <c r="K406" i="61"/>
  <c r="A406" i="61"/>
  <c r="J407" i="61"/>
  <c r="A436" i="61"/>
  <c r="K436" i="61"/>
  <c r="J490" i="61"/>
  <c r="K489" i="61"/>
  <c r="A489" i="61"/>
  <c r="K372" i="61"/>
  <c r="A372" i="61"/>
  <c r="K380" i="61"/>
  <c r="A380" i="61"/>
  <c r="J381" i="61"/>
  <c r="J379" i="61"/>
  <c r="A378" i="61"/>
  <c r="K378" i="61"/>
  <c r="K553" i="61"/>
  <c r="A553" i="61"/>
  <c r="J554" i="61"/>
  <c r="J552" i="61"/>
  <c r="K551" i="61"/>
  <c r="A551" i="61"/>
  <c r="K427" i="61"/>
  <c r="A427" i="61"/>
  <c r="J428" i="61"/>
  <c r="A433" i="61"/>
  <c r="K433" i="61"/>
  <c r="K564" i="61"/>
  <c r="J565" i="61"/>
  <c r="A564" i="61"/>
  <c r="J582" i="61"/>
  <c r="K581" i="61"/>
  <c r="A581" i="61"/>
  <c r="A585" i="61"/>
  <c r="K585" i="61"/>
  <c r="A395" i="61"/>
  <c r="K395" i="61"/>
  <c r="A540" i="61"/>
  <c r="K540" i="61"/>
  <c r="K479" i="54"/>
  <c r="A543" i="54"/>
  <c r="K370" i="54"/>
  <c r="A491" i="54"/>
  <c r="K462" i="54"/>
  <c r="J514" i="54"/>
  <c r="A514" i="54" s="1"/>
  <c r="K481" i="54"/>
  <c r="A395" i="54"/>
  <c r="J469" i="56"/>
  <c r="A469" i="56" s="1"/>
  <c r="K370" i="56"/>
  <c r="A471" i="56"/>
  <c r="K380" i="58"/>
  <c r="A585" i="58"/>
  <c r="J357" i="58"/>
  <c r="A357" i="58" s="1"/>
  <c r="J368" i="58"/>
  <c r="K368" i="58" s="1"/>
  <c r="K570" i="54"/>
  <c r="J480" i="54"/>
  <c r="K480" i="54" s="1"/>
  <c r="A408" i="54"/>
  <c r="K543" i="54"/>
  <c r="J399" i="54"/>
  <c r="K399" i="54" s="1"/>
  <c r="A389" i="54"/>
  <c r="K468" i="54"/>
  <c r="K411" i="54"/>
  <c r="A376" i="56"/>
  <c r="A458" i="56"/>
  <c r="J492" i="56"/>
  <c r="K492" i="56" s="1"/>
  <c r="J569" i="56"/>
  <c r="K569" i="56" s="1"/>
  <c r="J582" i="56"/>
  <c r="K582" i="56" s="1"/>
  <c r="K436" i="56"/>
  <c r="J381" i="58"/>
  <c r="K381" i="58" s="1"/>
  <c r="J554" i="58"/>
  <c r="K554" i="58" s="1"/>
  <c r="J582" i="58"/>
  <c r="K582" i="58" s="1"/>
  <c r="A369" i="58"/>
  <c r="J353" i="58"/>
  <c r="K353" i="58" s="1"/>
  <c r="A367" i="58"/>
  <c r="A363" i="48"/>
  <c r="A347" i="54"/>
  <c r="K395" i="56"/>
  <c r="J529" i="56"/>
  <c r="K529" i="56" s="1"/>
  <c r="J338" i="58"/>
  <c r="A338" i="58" s="1"/>
  <c r="K573" i="58"/>
  <c r="J348" i="58"/>
  <c r="K348" i="58" s="1"/>
  <c r="A464" i="48"/>
  <c r="K573" i="54"/>
  <c r="K483" i="54"/>
  <c r="K384" i="54"/>
  <c r="K462" i="56"/>
  <c r="K439" i="56"/>
  <c r="A437" i="56"/>
  <c r="A493" i="58"/>
  <c r="K553" i="58"/>
  <c r="J444" i="58"/>
  <c r="K444" i="58" s="1"/>
  <c r="J379" i="58"/>
  <c r="K379" i="58" s="1"/>
  <c r="J461" i="58"/>
  <c r="K461" i="58" s="1"/>
  <c r="K437" i="58"/>
  <c r="J472" i="58"/>
  <c r="J473" i="58" s="1"/>
  <c r="J524" i="46"/>
  <c r="K524" i="46" s="1"/>
  <c r="J465" i="46"/>
  <c r="K465" i="46" s="1"/>
  <c r="K462" i="48"/>
  <c r="J480" i="48"/>
  <c r="A480" i="48" s="1"/>
  <c r="K373" i="54"/>
  <c r="K464" i="54"/>
  <c r="K424" i="54"/>
  <c r="A471" i="54"/>
  <c r="K360" i="56"/>
  <c r="A439" i="56"/>
  <c r="A536" i="56"/>
  <c r="K437" i="56"/>
  <c r="K460" i="58"/>
  <c r="K540" i="58"/>
  <c r="A471" i="58"/>
  <c r="A382" i="48"/>
  <c r="K460" i="48"/>
  <c r="J522" i="54"/>
  <c r="A522" i="54" s="1"/>
  <c r="A396" i="54"/>
  <c r="A493" i="56"/>
  <c r="K378" i="56"/>
  <c r="J559" i="58"/>
  <c r="A559" i="58" s="1"/>
  <c r="K489" i="56"/>
  <c r="A372" i="58"/>
  <c r="A449" i="60"/>
  <c r="J450" i="60"/>
  <c r="K449" i="60"/>
  <c r="A379" i="60"/>
  <c r="K379" i="60"/>
  <c r="A440" i="60"/>
  <c r="A539" i="60"/>
  <c r="K539" i="60"/>
  <c r="A582" i="60"/>
  <c r="K582" i="60"/>
  <c r="A478" i="60"/>
  <c r="K478" i="60"/>
  <c r="J488" i="60"/>
  <c r="K487" i="60"/>
  <c r="A487" i="60"/>
  <c r="A472" i="60"/>
  <c r="J473" i="60"/>
  <c r="K472" i="60"/>
  <c r="A505" i="60"/>
  <c r="K505" i="60"/>
  <c r="A494" i="60"/>
  <c r="K494" i="60"/>
  <c r="K514" i="60"/>
  <c r="J515" i="60"/>
  <c r="A514" i="60"/>
  <c r="K567" i="60"/>
  <c r="A567" i="60"/>
  <c r="A482" i="60"/>
  <c r="K482" i="60"/>
  <c r="A537" i="60"/>
  <c r="K537" i="60"/>
  <c r="J356" i="60"/>
  <c r="K355" i="60"/>
  <c r="A355" i="60"/>
  <c r="A428" i="60"/>
  <c r="K428" i="60"/>
  <c r="K383" i="60"/>
  <c r="A383" i="60"/>
  <c r="A554" i="60"/>
  <c r="K554" i="60"/>
  <c r="A467" i="60"/>
  <c r="K467" i="60"/>
  <c r="A550" i="60"/>
  <c r="K550" i="60"/>
  <c r="K535" i="60"/>
  <c r="A535" i="60"/>
  <c r="K544" i="60"/>
  <c r="J545" i="60"/>
  <c r="A544" i="60"/>
  <c r="K368" i="60"/>
  <c r="A368" i="60"/>
  <c r="A407" i="60"/>
  <c r="K454" i="60"/>
  <c r="A454" i="60"/>
  <c r="A405" i="60"/>
  <c r="K405" i="60"/>
  <c r="K456" i="60"/>
  <c r="A456" i="60"/>
  <c r="A461" i="60"/>
  <c r="K461" i="60"/>
  <c r="A457" i="48"/>
  <c r="A369" i="48"/>
  <c r="A433" i="54"/>
  <c r="J368" i="54"/>
  <c r="A368" i="54" s="1"/>
  <c r="A437" i="54"/>
  <c r="J467" i="54"/>
  <c r="A467" i="54" s="1"/>
  <c r="A521" i="54"/>
  <c r="A443" i="54"/>
  <c r="J465" i="54"/>
  <c r="A465" i="54" s="1"/>
  <c r="K458" i="54"/>
  <c r="J425" i="54"/>
  <c r="J426" i="54" s="1"/>
  <c r="K493" i="56"/>
  <c r="J552" i="56"/>
  <c r="A552" i="56" s="1"/>
  <c r="K568" i="56"/>
  <c r="K528" i="56"/>
  <c r="K558" i="58"/>
  <c r="K378" i="58"/>
  <c r="K376" i="58"/>
  <c r="K406" i="44"/>
  <c r="A367" i="54"/>
  <c r="K466" i="54"/>
  <c r="K451" i="54"/>
  <c r="J472" i="54"/>
  <c r="A472" i="54" s="1"/>
  <c r="A581" i="56"/>
  <c r="A496" i="56"/>
  <c r="A495" i="58"/>
  <c r="A498" i="46"/>
  <c r="A437" i="48"/>
  <c r="J444" i="54"/>
  <c r="K444" i="54" s="1"/>
  <c r="K558" i="56"/>
  <c r="J357" i="56"/>
  <c r="A357" i="56" s="1"/>
  <c r="K382" i="56"/>
  <c r="J490" i="58"/>
  <c r="A490" i="58" s="1"/>
  <c r="A385" i="58"/>
  <c r="J430" i="58"/>
  <c r="K430" i="58" s="1"/>
  <c r="J428" i="58"/>
  <c r="K428" i="58" s="1"/>
  <c r="K396" i="58"/>
  <c r="J358" i="56"/>
  <c r="A358" i="56" s="1"/>
  <c r="A347" i="56"/>
  <c r="J383" i="56"/>
  <c r="A383" i="56" s="1"/>
  <c r="J390" i="58"/>
  <c r="A390" i="58" s="1"/>
  <c r="K395" i="58"/>
  <c r="J355" i="54"/>
  <c r="J356" i="54" s="1"/>
  <c r="J348" i="56"/>
  <c r="K348" i="56" s="1"/>
  <c r="A551" i="56"/>
  <c r="K429" i="56"/>
  <c r="A540" i="56"/>
  <c r="A372" i="56"/>
  <c r="J351" i="54"/>
  <c r="K351" i="54" s="1"/>
  <c r="K372" i="54"/>
  <c r="A446" i="54"/>
  <c r="J407" i="54"/>
  <c r="K407" i="54" s="1"/>
  <c r="A424" i="56"/>
  <c r="A583" i="56"/>
  <c r="A573" i="56"/>
  <c r="A570" i="58"/>
  <c r="J392" i="58"/>
  <c r="A392" i="58" s="1"/>
  <c r="J539" i="58"/>
  <c r="A539" i="58" s="1"/>
  <c r="J487" i="58"/>
  <c r="J488" i="58" s="1"/>
  <c r="K543" i="58"/>
  <c r="K393" i="58"/>
  <c r="K536" i="58"/>
  <c r="K437" i="46"/>
  <c r="A483" i="48"/>
  <c r="J350" i="54"/>
  <c r="A350" i="54" s="1"/>
  <c r="J507" i="54"/>
  <c r="A507" i="54" s="1"/>
  <c r="K519" i="54"/>
  <c r="A361" i="54"/>
  <c r="A439" i="54"/>
  <c r="K434" i="56"/>
  <c r="J379" i="56"/>
  <c r="A379" i="56" s="1"/>
  <c r="K536" i="56"/>
  <c r="J456" i="54"/>
  <c r="K456" i="54" s="1"/>
  <c r="J357" i="54"/>
  <c r="A357" i="54" s="1"/>
  <c r="J574" i="56"/>
  <c r="A574" i="56" s="1"/>
  <c r="K486" i="56"/>
  <c r="A543" i="56"/>
  <c r="A521" i="48"/>
  <c r="J454" i="48"/>
  <c r="K454" i="48" s="1"/>
  <c r="J520" i="48"/>
  <c r="A520" i="48" s="1"/>
  <c r="A341" i="48"/>
  <c r="J472" i="48"/>
  <c r="J473" i="48" s="1"/>
  <c r="K441" i="48"/>
  <c r="A495" i="54"/>
  <c r="J569" i="54"/>
  <c r="A569" i="54" s="1"/>
  <c r="A489" i="56"/>
  <c r="K380" i="56"/>
  <c r="A373" i="56"/>
  <c r="A396" i="56"/>
  <c r="A573" i="58"/>
  <c r="A528" i="58"/>
  <c r="J354" i="58"/>
  <c r="A354" i="58" s="1"/>
  <c r="J355" i="58"/>
  <c r="K355" i="58" s="1"/>
  <c r="J358" i="58"/>
  <c r="A358" i="58" s="1"/>
  <c r="A496" i="58"/>
  <c r="K549" i="58"/>
  <c r="A553" i="42"/>
  <c r="A411" i="48"/>
  <c r="K455" i="54"/>
  <c r="J348" i="54"/>
  <c r="A348" i="54" s="1"/>
  <c r="J353" i="54"/>
  <c r="A353" i="54" s="1"/>
  <c r="J349" i="54"/>
  <c r="K349" i="54" s="1"/>
  <c r="A568" i="54"/>
  <c r="A365" i="54"/>
  <c r="A385" i="56"/>
  <c r="J584" i="56"/>
  <c r="A584" i="56" s="1"/>
  <c r="J381" i="56"/>
  <c r="K381" i="56" s="1"/>
  <c r="A486" i="56"/>
  <c r="K543" i="56"/>
  <c r="A431" i="56"/>
  <c r="J392" i="56"/>
  <c r="K392" i="56" s="1"/>
  <c r="A581" i="58"/>
  <c r="A377" i="58"/>
  <c r="A434" i="58"/>
  <c r="J352" i="58"/>
  <c r="K352" i="58" s="1"/>
  <c r="A347" i="58"/>
  <c r="A549" i="58"/>
  <c r="J535" i="42"/>
  <c r="A535" i="42" s="1"/>
  <c r="A389" i="44"/>
  <c r="A366" i="46"/>
  <c r="K365" i="46"/>
  <c r="K481" i="46"/>
  <c r="K360" i="48"/>
  <c r="J354" i="54"/>
  <c r="A354" i="54" s="1"/>
  <c r="J358" i="54"/>
  <c r="K358" i="54" s="1"/>
  <c r="J352" i="54"/>
  <c r="K352" i="54" s="1"/>
  <c r="A374" i="56"/>
  <c r="J351" i="58"/>
  <c r="A351" i="58" s="1"/>
  <c r="J350" i="58"/>
  <c r="A350" i="58" s="1"/>
  <c r="J348" i="59"/>
  <c r="J358" i="59"/>
  <c r="J353" i="59"/>
  <c r="A347" i="59"/>
  <c r="J354" i="59"/>
  <c r="J355" i="59"/>
  <c r="J350" i="59"/>
  <c r="J351" i="59"/>
  <c r="J357" i="59"/>
  <c r="J349" i="59"/>
  <c r="J352" i="59"/>
  <c r="A457" i="59"/>
  <c r="K457" i="59"/>
  <c r="A455" i="59"/>
  <c r="J456" i="59"/>
  <c r="K455" i="59"/>
  <c r="J505" i="59"/>
  <c r="A504" i="59"/>
  <c r="K504" i="59"/>
  <c r="K523" i="59"/>
  <c r="A523" i="59"/>
  <c r="J524" i="59"/>
  <c r="K525" i="59"/>
  <c r="A525" i="59"/>
  <c r="K341" i="59"/>
  <c r="A341" i="59"/>
  <c r="K362" i="59"/>
  <c r="A362" i="59"/>
  <c r="A370" i="59"/>
  <c r="K370" i="59"/>
  <c r="A369" i="59"/>
  <c r="K369" i="59"/>
  <c r="K406" i="59"/>
  <c r="J407" i="59"/>
  <c r="A406" i="59"/>
  <c r="A404" i="59"/>
  <c r="J405" i="59"/>
  <c r="K404" i="59"/>
  <c r="J444" i="59"/>
  <c r="A443" i="59"/>
  <c r="K443" i="59"/>
  <c r="J440" i="59"/>
  <c r="K439" i="59"/>
  <c r="A439" i="59"/>
  <c r="A495" i="59"/>
  <c r="K495" i="59"/>
  <c r="J494" i="59"/>
  <c r="K493" i="59"/>
  <c r="A493" i="59"/>
  <c r="J381" i="59"/>
  <c r="K380" i="59"/>
  <c r="A380" i="59"/>
  <c r="K377" i="59"/>
  <c r="A377" i="59"/>
  <c r="A551" i="59"/>
  <c r="J552" i="59"/>
  <c r="K551" i="59"/>
  <c r="A555" i="59"/>
  <c r="K555" i="59"/>
  <c r="J567" i="59"/>
  <c r="K566" i="59"/>
  <c r="A566" i="59"/>
  <c r="J569" i="59"/>
  <c r="K568" i="59"/>
  <c r="A568" i="59"/>
  <c r="K573" i="59"/>
  <c r="A573" i="59"/>
  <c r="J574" i="59"/>
  <c r="K391" i="59"/>
  <c r="J392" i="59"/>
  <c r="A391" i="59"/>
  <c r="J390" i="59"/>
  <c r="A389" i="59"/>
  <c r="K389" i="59"/>
  <c r="A458" i="59"/>
  <c r="K458" i="59"/>
  <c r="J469" i="59"/>
  <c r="J465" i="59"/>
  <c r="A464" i="59"/>
  <c r="K464" i="59"/>
  <c r="J463" i="59"/>
  <c r="K462" i="59"/>
  <c r="A462" i="59"/>
  <c r="J514" i="59"/>
  <c r="K513" i="59"/>
  <c r="A513" i="59"/>
  <c r="J338" i="59"/>
  <c r="A338" i="59" s="1"/>
  <c r="A360" i="59"/>
  <c r="K360" i="59"/>
  <c r="K479" i="59"/>
  <c r="J480" i="59"/>
  <c r="A479" i="59"/>
  <c r="J478" i="59"/>
  <c r="A477" i="59"/>
  <c r="K477" i="59"/>
  <c r="K398" i="59"/>
  <c r="J399" i="59"/>
  <c r="A398" i="59"/>
  <c r="A410" i="59"/>
  <c r="K410" i="59"/>
  <c r="A446" i="59"/>
  <c r="K446" i="59"/>
  <c r="J492" i="59"/>
  <c r="K491" i="59"/>
  <c r="A491" i="59"/>
  <c r="K376" i="59"/>
  <c r="A376" i="59"/>
  <c r="K375" i="59"/>
  <c r="A375" i="59"/>
  <c r="K374" i="59"/>
  <c r="A374" i="59"/>
  <c r="A553" i="59"/>
  <c r="K553" i="59"/>
  <c r="J554" i="59"/>
  <c r="J432" i="59"/>
  <c r="K431" i="59"/>
  <c r="A431" i="59"/>
  <c r="K434" i="59"/>
  <c r="A434" i="59"/>
  <c r="K558" i="59"/>
  <c r="A558" i="59"/>
  <c r="J559" i="59"/>
  <c r="A570" i="59"/>
  <c r="K570" i="59"/>
  <c r="K344" i="59"/>
  <c r="A344" i="59"/>
  <c r="A395" i="59"/>
  <c r="K395" i="59"/>
  <c r="A536" i="59"/>
  <c r="J537" i="59"/>
  <c r="K536" i="59"/>
  <c r="K367" i="44"/>
  <c r="K453" i="59"/>
  <c r="J454" i="59"/>
  <c r="A453" i="59"/>
  <c r="K451" i="59"/>
  <c r="J452" i="59"/>
  <c r="A451" i="59"/>
  <c r="J461" i="59"/>
  <c r="A460" i="59"/>
  <c r="K460" i="59"/>
  <c r="A468" i="59"/>
  <c r="K468" i="59"/>
  <c r="J507" i="59"/>
  <c r="K506" i="59"/>
  <c r="A506" i="59"/>
  <c r="A342" i="59"/>
  <c r="K342" i="59"/>
  <c r="A361" i="59"/>
  <c r="K361" i="59"/>
  <c r="A365" i="59"/>
  <c r="K365" i="59"/>
  <c r="J368" i="59"/>
  <c r="A367" i="59"/>
  <c r="K367" i="59"/>
  <c r="J472" i="59"/>
  <c r="A471" i="59"/>
  <c r="K471" i="59"/>
  <c r="A483" i="59"/>
  <c r="K483" i="59"/>
  <c r="A408" i="59"/>
  <c r="J409" i="59"/>
  <c r="K408" i="59"/>
  <c r="A436" i="59"/>
  <c r="K436" i="59"/>
  <c r="J442" i="59"/>
  <c r="A441" i="59"/>
  <c r="K441" i="59"/>
  <c r="J487" i="59"/>
  <c r="A486" i="59"/>
  <c r="K486" i="59"/>
  <c r="A496" i="59"/>
  <c r="K496" i="59"/>
  <c r="K385" i="59"/>
  <c r="A385" i="59"/>
  <c r="J383" i="59"/>
  <c r="K382" i="59"/>
  <c r="A382" i="59"/>
  <c r="A384" i="59"/>
  <c r="K384" i="59"/>
  <c r="A543" i="59"/>
  <c r="J544" i="59"/>
  <c r="K543" i="59"/>
  <c r="J428" i="59"/>
  <c r="K427" i="59"/>
  <c r="A427" i="59"/>
  <c r="A429" i="59"/>
  <c r="K429" i="59"/>
  <c r="J430" i="59"/>
  <c r="J582" i="59"/>
  <c r="K581" i="59"/>
  <c r="A581" i="59"/>
  <c r="J580" i="59"/>
  <c r="K579" i="59"/>
  <c r="A579" i="59"/>
  <c r="A387" i="59"/>
  <c r="K387" i="59"/>
  <c r="K388" i="59"/>
  <c r="A388" i="59"/>
  <c r="J529" i="59"/>
  <c r="K528" i="59"/>
  <c r="A528" i="59"/>
  <c r="J539" i="59"/>
  <c r="K538" i="59"/>
  <c r="A538" i="59"/>
  <c r="J438" i="44"/>
  <c r="A438" i="44" s="1"/>
  <c r="K448" i="59"/>
  <c r="J449" i="59"/>
  <c r="A448" i="59"/>
  <c r="J467" i="59"/>
  <c r="A466" i="59"/>
  <c r="K466" i="59"/>
  <c r="J499" i="59"/>
  <c r="K498" i="59"/>
  <c r="A498" i="59"/>
  <c r="J522" i="59"/>
  <c r="K521" i="59"/>
  <c r="A521" i="59"/>
  <c r="K519" i="59"/>
  <c r="A519" i="59"/>
  <c r="J520" i="59"/>
  <c r="A340" i="59"/>
  <c r="K340" i="59"/>
  <c r="K366" i="59"/>
  <c r="A366" i="59"/>
  <c r="K364" i="59"/>
  <c r="A364" i="59"/>
  <c r="K363" i="59"/>
  <c r="A363" i="59"/>
  <c r="J482" i="59"/>
  <c r="A481" i="59"/>
  <c r="K481" i="59"/>
  <c r="A411" i="59"/>
  <c r="K411" i="59"/>
  <c r="A445" i="59"/>
  <c r="K445" i="59"/>
  <c r="J438" i="59"/>
  <c r="A437" i="59"/>
  <c r="K437" i="59"/>
  <c r="A346" i="59"/>
  <c r="K346" i="59"/>
  <c r="J490" i="59"/>
  <c r="K489" i="59"/>
  <c r="A489" i="59"/>
  <c r="K373" i="59"/>
  <c r="A373" i="59"/>
  <c r="A372" i="59"/>
  <c r="K372" i="59"/>
  <c r="J379" i="59"/>
  <c r="A378" i="59"/>
  <c r="K378" i="59"/>
  <c r="K549" i="59"/>
  <c r="J550" i="59"/>
  <c r="A549" i="59"/>
  <c r="A433" i="59"/>
  <c r="K433" i="59"/>
  <c r="K424" i="59"/>
  <c r="A424" i="59"/>
  <c r="J425" i="59"/>
  <c r="K564" i="59"/>
  <c r="A564" i="59"/>
  <c r="J565" i="59"/>
  <c r="K583" i="59"/>
  <c r="A583" i="59"/>
  <c r="J584" i="59"/>
  <c r="A585" i="59"/>
  <c r="K585" i="59"/>
  <c r="A396" i="59"/>
  <c r="K396" i="59"/>
  <c r="J394" i="59"/>
  <c r="A393" i="59"/>
  <c r="K393" i="59"/>
  <c r="J535" i="59"/>
  <c r="A534" i="59"/>
  <c r="K534" i="59"/>
  <c r="A540" i="59"/>
  <c r="K540" i="59"/>
  <c r="A374" i="42"/>
  <c r="A375" i="42"/>
  <c r="J552" i="42"/>
  <c r="K552" i="42" s="1"/>
  <c r="K431" i="56"/>
  <c r="K480" i="58"/>
  <c r="A480" i="58"/>
  <c r="A407" i="58"/>
  <c r="K407" i="58"/>
  <c r="A456" i="58"/>
  <c r="K456" i="58"/>
  <c r="A409" i="58"/>
  <c r="K409" i="58"/>
  <c r="A440" i="58"/>
  <c r="K440" i="58"/>
  <c r="A452" i="58"/>
  <c r="K452" i="58"/>
  <c r="A494" i="58"/>
  <c r="K494" i="58"/>
  <c r="A383" i="58"/>
  <c r="K383" i="58"/>
  <c r="A467" i="58"/>
  <c r="K467" i="58"/>
  <c r="A405" i="58"/>
  <c r="K405" i="58"/>
  <c r="K505" i="58"/>
  <c r="A505" i="58"/>
  <c r="K552" i="58"/>
  <c r="A552" i="58"/>
  <c r="A432" i="58"/>
  <c r="K432" i="58"/>
  <c r="A482" i="58"/>
  <c r="K482" i="58"/>
  <c r="A580" i="58"/>
  <c r="K580" i="58"/>
  <c r="K492" i="58"/>
  <c r="A492" i="58"/>
  <c r="K507" i="58"/>
  <c r="A478" i="58"/>
  <c r="K454" i="58"/>
  <c r="A454" i="58"/>
  <c r="K584" i="58"/>
  <c r="J575" i="58"/>
  <c r="K574" i="58"/>
  <c r="A574" i="58"/>
  <c r="A394" i="58"/>
  <c r="K394" i="58"/>
  <c r="K529" i="58"/>
  <c r="J530" i="58"/>
  <c r="A529" i="58"/>
  <c r="A463" i="58"/>
  <c r="K463" i="58"/>
  <c r="A465" i="58"/>
  <c r="K465" i="58"/>
  <c r="K524" i="58"/>
  <c r="A524" i="58"/>
  <c r="A569" i="58"/>
  <c r="K569" i="58"/>
  <c r="K535" i="58"/>
  <c r="A535" i="58"/>
  <c r="J515" i="58"/>
  <c r="A565" i="58"/>
  <c r="K565" i="58"/>
  <c r="K567" i="58"/>
  <c r="A567" i="58"/>
  <c r="K442" i="58"/>
  <c r="A442" i="58"/>
  <c r="J450" i="58"/>
  <c r="A449" i="58"/>
  <c r="K449" i="58"/>
  <c r="K349" i="58"/>
  <c r="A349" i="58"/>
  <c r="K499" i="58"/>
  <c r="A499" i="58"/>
  <c r="J500" i="58"/>
  <c r="K550" i="58"/>
  <c r="A550" i="58"/>
  <c r="K537" i="58"/>
  <c r="A537" i="58"/>
  <c r="A523" i="46"/>
  <c r="A462" i="48"/>
  <c r="K340" i="48"/>
  <c r="A460" i="48"/>
  <c r="J454" i="44"/>
  <c r="A454" i="44" s="1"/>
  <c r="K439" i="46"/>
  <c r="K410" i="46"/>
  <c r="A464" i="46"/>
  <c r="K370" i="46"/>
  <c r="J442" i="46"/>
  <c r="K442" i="46" s="1"/>
  <c r="J478" i="48"/>
  <c r="A478" i="48" s="1"/>
  <c r="K387" i="48"/>
  <c r="J505" i="48"/>
  <c r="A505" i="48" s="1"/>
  <c r="K585" i="48"/>
  <c r="J407" i="48"/>
  <c r="K407" i="48" s="1"/>
  <c r="A479" i="48"/>
  <c r="K436" i="48"/>
  <c r="K342" i="48"/>
  <c r="K410" i="48"/>
  <c r="A439" i="42"/>
  <c r="J409" i="44"/>
  <c r="K409" i="44" s="1"/>
  <c r="A566" i="44"/>
  <c r="J440" i="46"/>
  <c r="K440" i="46" s="1"/>
  <c r="A369" i="46"/>
  <c r="A445" i="46"/>
  <c r="A513" i="46"/>
  <c r="K483" i="46"/>
  <c r="K363" i="46"/>
  <c r="K384" i="48"/>
  <c r="K434" i="48"/>
  <c r="A564" i="48"/>
  <c r="J574" i="48"/>
  <c r="J575" i="48" s="1"/>
  <c r="K406" i="48"/>
  <c r="J444" i="48"/>
  <c r="A444" i="48" s="1"/>
  <c r="A534" i="56"/>
  <c r="J535" i="56"/>
  <c r="A535" i="56" s="1"/>
  <c r="K513" i="46"/>
  <c r="K342" i="46"/>
  <c r="J452" i="48"/>
  <c r="K452" i="48" s="1"/>
  <c r="A519" i="48"/>
  <c r="J368" i="48"/>
  <c r="A368" i="48" s="1"/>
  <c r="J442" i="48"/>
  <c r="A442" i="48" s="1"/>
  <c r="A558" i="56"/>
  <c r="J349" i="56"/>
  <c r="A349" i="56" s="1"/>
  <c r="J350" i="56"/>
  <c r="K350" i="56" s="1"/>
  <c r="J355" i="56"/>
  <c r="K355" i="56" s="1"/>
  <c r="A429" i="56"/>
  <c r="A457" i="46"/>
  <c r="K506" i="46"/>
  <c r="K361" i="48"/>
  <c r="K453" i="48"/>
  <c r="A543" i="48"/>
  <c r="A573" i="48"/>
  <c r="K427" i="48"/>
  <c r="J438" i="48"/>
  <c r="K438" i="48" s="1"/>
  <c r="J355" i="48"/>
  <c r="J356" i="48" s="1"/>
  <c r="K471" i="48"/>
  <c r="J352" i="56"/>
  <c r="K352" i="56" s="1"/>
  <c r="J354" i="56"/>
  <c r="A354" i="56" s="1"/>
  <c r="J353" i="56"/>
  <c r="A353" i="56" s="1"/>
  <c r="J355" i="57"/>
  <c r="J351" i="57"/>
  <c r="J352" i="57"/>
  <c r="A347" i="57"/>
  <c r="J353" i="57"/>
  <c r="J350" i="57"/>
  <c r="J348" i="57"/>
  <c r="J354" i="57"/>
  <c r="J357" i="57"/>
  <c r="J349" i="57"/>
  <c r="J358" i="57"/>
  <c r="A457" i="57"/>
  <c r="K457" i="57"/>
  <c r="A451" i="57"/>
  <c r="J452" i="57"/>
  <c r="K451" i="57"/>
  <c r="A525" i="57"/>
  <c r="K525" i="57"/>
  <c r="A365" i="57"/>
  <c r="K365" i="57"/>
  <c r="K363" i="57"/>
  <c r="A363" i="57"/>
  <c r="A364" i="57"/>
  <c r="K364" i="57"/>
  <c r="K410" i="57"/>
  <c r="A410" i="57"/>
  <c r="J409" i="57"/>
  <c r="K408" i="57"/>
  <c r="A408" i="57"/>
  <c r="J444" i="57"/>
  <c r="A443" i="57"/>
  <c r="K443" i="57"/>
  <c r="K486" i="57"/>
  <c r="J487" i="57"/>
  <c r="A486" i="57"/>
  <c r="J490" i="57"/>
  <c r="K489" i="57"/>
  <c r="A489" i="57"/>
  <c r="A376" i="57"/>
  <c r="K376" i="57"/>
  <c r="J383" i="57"/>
  <c r="A382" i="57"/>
  <c r="K382" i="57"/>
  <c r="K374" i="57"/>
  <c r="A374" i="57"/>
  <c r="K553" i="57"/>
  <c r="A553" i="57"/>
  <c r="J554" i="57"/>
  <c r="A555" i="57"/>
  <c r="K555" i="57"/>
  <c r="K566" i="57"/>
  <c r="A566" i="57"/>
  <c r="J567" i="57"/>
  <c r="J569" i="57"/>
  <c r="A568" i="57"/>
  <c r="K568" i="57"/>
  <c r="A573" i="57"/>
  <c r="J574" i="57"/>
  <c r="K573" i="57"/>
  <c r="K387" i="57"/>
  <c r="A387" i="57"/>
  <c r="J394" i="57"/>
  <c r="K393" i="57"/>
  <c r="A393" i="57"/>
  <c r="K538" i="57"/>
  <c r="J539" i="57"/>
  <c r="A538" i="57"/>
  <c r="K448" i="57"/>
  <c r="J449" i="57"/>
  <c r="A448" i="57"/>
  <c r="K460" i="57"/>
  <c r="J461" i="57"/>
  <c r="A460" i="57"/>
  <c r="J463" i="57"/>
  <c r="A462" i="57"/>
  <c r="K462" i="57"/>
  <c r="K504" i="57"/>
  <c r="A504" i="57"/>
  <c r="J505" i="57"/>
  <c r="A523" i="57"/>
  <c r="K523" i="57"/>
  <c r="J524" i="57"/>
  <c r="J338" i="57"/>
  <c r="A338" i="57" s="1"/>
  <c r="A340" i="57"/>
  <c r="K340" i="57"/>
  <c r="K369" i="57"/>
  <c r="A369" i="57"/>
  <c r="J480" i="57"/>
  <c r="A479" i="57"/>
  <c r="K479" i="57"/>
  <c r="J478" i="57"/>
  <c r="A477" i="57"/>
  <c r="K477" i="57"/>
  <c r="J399" i="57"/>
  <c r="K398" i="57"/>
  <c r="A398" i="57"/>
  <c r="A411" i="57"/>
  <c r="K411" i="57"/>
  <c r="A439" i="57"/>
  <c r="J440" i="57"/>
  <c r="K439" i="57"/>
  <c r="A446" i="57"/>
  <c r="K446" i="57"/>
  <c r="K495" i="57"/>
  <c r="A495" i="57"/>
  <c r="J494" i="57"/>
  <c r="K493" i="57"/>
  <c r="A493" i="57"/>
  <c r="A385" i="57"/>
  <c r="K385" i="57"/>
  <c r="A377" i="57"/>
  <c r="K377" i="57"/>
  <c r="A373" i="57"/>
  <c r="K373" i="57"/>
  <c r="K549" i="57"/>
  <c r="J550" i="57"/>
  <c r="A549" i="57"/>
  <c r="A433" i="57"/>
  <c r="K433" i="57"/>
  <c r="A434" i="57"/>
  <c r="K434" i="57"/>
  <c r="J559" i="57"/>
  <c r="K558" i="57"/>
  <c r="A558" i="57"/>
  <c r="A570" i="57"/>
  <c r="K570" i="57"/>
  <c r="K344" i="57"/>
  <c r="A344" i="57"/>
  <c r="J390" i="57"/>
  <c r="K389" i="57"/>
  <c r="A389" i="57"/>
  <c r="A396" i="57"/>
  <c r="K396" i="57"/>
  <c r="K453" i="57"/>
  <c r="A453" i="57"/>
  <c r="J454" i="57"/>
  <c r="K464" i="57"/>
  <c r="A464" i="57"/>
  <c r="J465" i="57"/>
  <c r="A468" i="57"/>
  <c r="K468" i="57"/>
  <c r="J507" i="57"/>
  <c r="K506" i="57"/>
  <c r="A506" i="57"/>
  <c r="K519" i="57"/>
  <c r="J520" i="57"/>
  <c r="A519" i="57"/>
  <c r="A341" i="57"/>
  <c r="K341" i="57"/>
  <c r="K361" i="57"/>
  <c r="A361" i="57"/>
  <c r="K366" i="57"/>
  <c r="A366" i="57"/>
  <c r="K362" i="57"/>
  <c r="A362" i="57"/>
  <c r="K471" i="57"/>
  <c r="A471" i="57"/>
  <c r="J472" i="57"/>
  <c r="A483" i="57"/>
  <c r="K483" i="57"/>
  <c r="J405" i="57"/>
  <c r="K404" i="57"/>
  <c r="A404" i="57"/>
  <c r="A445" i="57"/>
  <c r="K445" i="57"/>
  <c r="J442" i="57"/>
  <c r="A441" i="57"/>
  <c r="K441" i="57"/>
  <c r="A346" i="57"/>
  <c r="K346" i="57"/>
  <c r="K491" i="57"/>
  <c r="A491" i="57"/>
  <c r="J492" i="57"/>
  <c r="K496" i="57"/>
  <c r="A496" i="57"/>
  <c r="A372" i="57"/>
  <c r="K372" i="57"/>
  <c r="K375" i="57"/>
  <c r="A375" i="57"/>
  <c r="K424" i="57"/>
  <c r="A424" i="57"/>
  <c r="J425" i="57"/>
  <c r="J430" i="57"/>
  <c r="K429" i="57"/>
  <c r="A429" i="57"/>
  <c r="K581" i="57"/>
  <c r="A581" i="57"/>
  <c r="J582" i="57"/>
  <c r="J580" i="57"/>
  <c r="K579" i="57"/>
  <c r="A579" i="57"/>
  <c r="A395" i="57"/>
  <c r="K395" i="57"/>
  <c r="J537" i="57"/>
  <c r="K536" i="57"/>
  <c r="A536" i="57"/>
  <c r="A534" i="57"/>
  <c r="K534" i="57"/>
  <c r="J535" i="57"/>
  <c r="K455" i="57"/>
  <c r="J456" i="57"/>
  <c r="A455" i="57"/>
  <c r="A458" i="57"/>
  <c r="J469" i="57"/>
  <c r="K458" i="57"/>
  <c r="J467" i="57"/>
  <c r="K466" i="57"/>
  <c r="A466" i="57"/>
  <c r="A498" i="57"/>
  <c r="J499" i="57"/>
  <c r="K498" i="57"/>
  <c r="J514" i="57"/>
  <c r="K513" i="57"/>
  <c r="A513" i="57"/>
  <c r="J522" i="57"/>
  <c r="K521" i="57"/>
  <c r="A521" i="57"/>
  <c r="K342" i="57"/>
  <c r="A342" i="57"/>
  <c r="K360" i="57"/>
  <c r="A360" i="57"/>
  <c r="J368" i="57"/>
  <c r="K367" i="57"/>
  <c r="A367" i="57"/>
  <c r="K370" i="57"/>
  <c r="A370" i="57"/>
  <c r="J482" i="57"/>
  <c r="K481" i="57"/>
  <c r="A481" i="57"/>
  <c r="A406" i="57"/>
  <c r="J407" i="57"/>
  <c r="K406" i="57"/>
  <c r="K436" i="57"/>
  <c r="A436" i="57"/>
  <c r="J438" i="57"/>
  <c r="K437" i="57"/>
  <c r="A437" i="57"/>
  <c r="J381" i="57"/>
  <c r="K380" i="57"/>
  <c r="A380" i="57"/>
  <c r="A384" i="57"/>
  <c r="K384" i="57"/>
  <c r="J379" i="57"/>
  <c r="K378" i="57"/>
  <c r="A378" i="57"/>
  <c r="J544" i="57"/>
  <c r="K543" i="57"/>
  <c r="A543" i="57"/>
  <c r="J552" i="57"/>
  <c r="K551" i="57"/>
  <c r="A551" i="57"/>
  <c r="A427" i="57"/>
  <c r="K427" i="57"/>
  <c r="J428" i="57"/>
  <c r="A431" i="57"/>
  <c r="J432" i="57"/>
  <c r="K431" i="57"/>
  <c r="K564" i="57"/>
  <c r="J565" i="57"/>
  <c r="A564" i="57"/>
  <c r="K583" i="57"/>
  <c r="J584" i="57"/>
  <c r="A583" i="57"/>
  <c r="A585" i="57"/>
  <c r="K585" i="57"/>
  <c r="J392" i="57"/>
  <c r="K391" i="57"/>
  <c r="A391" i="57"/>
  <c r="A388" i="57"/>
  <c r="K388" i="57"/>
  <c r="A528" i="57"/>
  <c r="J529" i="57"/>
  <c r="K528" i="57"/>
  <c r="K540" i="57"/>
  <c r="A540" i="57"/>
  <c r="J569" i="46"/>
  <c r="A569" i="46" s="1"/>
  <c r="K458" i="48"/>
  <c r="J407" i="44"/>
  <c r="A407" i="44" s="1"/>
  <c r="K360" i="44"/>
  <c r="A411" i="44"/>
  <c r="K536" i="46"/>
  <c r="K519" i="46"/>
  <c r="K471" i="46"/>
  <c r="A370" i="44"/>
  <c r="J537" i="46"/>
  <c r="A537" i="46" s="1"/>
  <c r="A389" i="46"/>
  <c r="K460" i="46"/>
  <c r="J467" i="46"/>
  <c r="A467" i="46" s="1"/>
  <c r="A408" i="46"/>
  <c r="K524" i="56"/>
  <c r="K454" i="56"/>
  <c r="A454" i="56"/>
  <c r="A428" i="56"/>
  <c r="K428" i="56"/>
  <c r="A520" i="56"/>
  <c r="K520" i="56"/>
  <c r="A480" i="56"/>
  <c r="K480" i="56"/>
  <c r="A490" i="56"/>
  <c r="K490" i="56"/>
  <c r="K514" i="56"/>
  <c r="J515" i="56"/>
  <c r="A514" i="56"/>
  <c r="A440" i="56"/>
  <c r="K440" i="56"/>
  <c r="A554" i="56"/>
  <c r="K554" i="56"/>
  <c r="J545" i="56"/>
  <c r="A544" i="56"/>
  <c r="K544" i="56"/>
  <c r="A580" i="56"/>
  <c r="K580" i="56"/>
  <c r="A390" i="56"/>
  <c r="K390" i="56"/>
  <c r="A494" i="56"/>
  <c r="K494" i="56"/>
  <c r="J426" i="56"/>
  <c r="K425" i="56"/>
  <c r="A425" i="56"/>
  <c r="K407" i="56"/>
  <c r="A407" i="56"/>
  <c r="A442" i="56"/>
  <c r="K442" i="56"/>
  <c r="K537" i="56"/>
  <c r="A537" i="56"/>
  <c r="A467" i="56"/>
  <c r="K467" i="56"/>
  <c r="A432" i="56"/>
  <c r="K432" i="56"/>
  <c r="K368" i="56"/>
  <c r="A368" i="56"/>
  <c r="J473" i="56"/>
  <c r="K472" i="56"/>
  <c r="A472" i="56"/>
  <c r="A438" i="56"/>
  <c r="K438" i="56"/>
  <c r="J560" i="56"/>
  <c r="K559" i="56"/>
  <c r="A559" i="56"/>
  <c r="A482" i="56"/>
  <c r="K482" i="56"/>
  <c r="A463" i="56"/>
  <c r="K463" i="56"/>
  <c r="A505" i="56"/>
  <c r="K505" i="56"/>
  <c r="A567" i="56"/>
  <c r="K567" i="56"/>
  <c r="K430" i="56"/>
  <c r="A430" i="56"/>
  <c r="A409" i="56"/>
  <c r="K409" i="56"/>
  <c r="J488" i="56"/>
  <c r="K487" i="56"/>
  <c r="A487" i="56"/>
  <c r="A565" i="56"/>
  <c r="K565" i="56"/>
  <c r="A539" i="56"/>
  <c r="K539" i="56"/>
  <c r="J456" i="55"/>
  <c r="A455" i="55"/>
  <c r="K455" i="55"/>
  <c r="A457" i="55"/>
  <c r="K457" i="55"/>
  <c r="J461" i="55"/>
  <c r="K460" i="55"/>
  <c r="A460" i="55"/>
  <c r="A468" i="55"/>
  <c r="K468" i="55"/>
  <c r="J507" i="55"/>
  <c r="K506" i="55"/>
  <c r="A506" i="55"/>
  <c r="K519" i="55"/>
  <c r="J520" i="55"/>
  <c r="A519" i="55"/>
  <c r="A342" i="55"/>
  <c r="K342" i="55"/>
  <c r="A364" i="55"/>
  <c r="K364" i="55"/>
  <c r="K369" i="55"/>
  <c r="A369" i="55"/>
  <c r="K471" i="55"/>
  <c r="J472" i="55"/>
  <c r="A471" i="55"/>
  <c r="A483" i="55"/>
  <c r="K483" i="55"/>
  <c r="J405" i="55"/>
  <c r="A404" i="55"/>
  <c r="K404" i="55"/>
  <c r="J442" i="55"/>
  <c r="K441" i="55"/>
  <c r="A441" i="55"/>
  <c r="J492" i="55"/>
  <c r="K491" i="55"/>
  <c r="A491" i="55"/>
  <c r="K496" i="55"/>
  <c r="A496" i="55"/>
  <c r="K372" i="55"/>
  <c r="A372" i="55"/>
  <c r="K377" i="55"/>
  <c r="A377" i="55"/>
  <c r="K384" i="55"/>
  <c r="A384" i="55"/>
  <c r="A551" i="55"/>
  <c r="J552" i="55"/>
  <c r="K551" i="55"/>
  <c r="A433" i="55"/>
  <c r="K433" i="55"/>
  <c r="J428" i="55"/>
  <c r="K427" i="55"/>
  <c r="A427" i="55"/>
  <c r="J574" i="55"/>
  <c r="K573" i="55"/>
  <c r="A573" i="55"/>
  <c r="J580" i="55"/>
  <c r="K579" i="55"/>
  <c r="A579" i="55"/>
  <c r="A387" i="55"/>
  <c r="K387" i="55"/>
  <c r="A388" i="55"/>
  <c r="K388" i="55"/>
  <c r="J529" i="55"/>
  <c r="K528" i="55"/>
  <c r="A528" i="55"/>
  <c r="K534" i="55"/>
  <c r="A534" i="55"/>
  <c r="J535" i="55"/>
  <c r="J469" i="55"/>
  <c r="K458" i="55"/>
  <c r="A458" i="55"/>
  <c r="J467" i="55"/>
  <c r="K466" i="55"/>
  <c r="A466" i="55"/>
  <c r="K513" i="55"/>
  <c r="A513" i="55"/>
  <c r="J514" i="55"/>
  <c r="J522" i="55"/>
  <c r="K521" i="55"/>
  <c r="A521" i="55"/>
  <c r="K363" i="55"/>
  <c r="A363" i="55"/>
  <c r="K366" i="55"/>
  <c r="A366" i="55"/>
  <c r="K362" i="55"/>
  <c r="A362" i="55"/>
  <c r="J482" i="55"/>
  <c r="K481" i="55"/>
  <c r="A481" i="55"/>
  <c r="K411" i="55"/>
  <c r="A411" i="55"/>
  <c r="A445" i="55"/>
  <c r="K445" i="55"/>
  <c r="J438" i="55"/>
  <c r="A437" i="55"/>
  <c r="K437" i="55"/>
  <c r="K346" i="55"/>
  <c r="A346" i="55"/>
  <c r="A380" i="55"/>
  <c r="J381" i="55"/>
  <c r="K380" i="55"/>
  <c r="K374" i="55"/>
  <c r="A374" i="55"/>
  <c r="K378" i="55"/>
  <c r="J379" i="55"/>
  <c r="A378" i="55"/>
  <c r="A553" i="55"/>
  <c r="K553" i="55"/>
  <c r="J554" i="55"/>
  <c r="A429" i="55"/>
  <c r="J430" i="55"/>
  <c r="K429" i="55"/>
  <c r="K424" i="55"/>
  <c r="A424" i="55"/>
  <c r="J425" i="55"/>
  <c r="K564" i="55"/>
  <c r="J565" i="55"/>
  <c r="A564" i="55"/>
  <c r="J582" i="55"/>
  <c r="K581" i="55"/>
  <c r="A581" i="55"/>
  <c r="A585" i="55"/>
  <c r="K585" i="55"/>
  <c r="K396" i="55"/>
  <c r="A396" i="55"/>
  <c r="J390" i="55"/>
  <c r="A389" i="55"/>
  <c r="K389" i="55"/>
  <c r="K540" i="55"/>
  <c r="A540" i="55"/>
  <c r="K453" i="55"/>
  <c r="J454" i="55"/>
  <c r="A453" i="55"/>
  <c r="J452" i="55"/>
  <c r="K451" i="55"/>
  <c r="A451" i="55"/>
  <c r="J499" i="55"/>
  <c r="K498" i="55"/>
  <c r="A498" i="55"/>
  <c r="A523" i="55"/>
  <c r="K523" i="55"/>
  <c r="J524" i="55"/>
  <c r="A525" i="55"/>
  <c r="K525" i="55"/>
  <c r="K341" i="55"/>
  <c r="A341" i="55"/>
  <c r="A361" i="55"/>
  <c r="K361" i="55"/>
  <c r="A370" i="55"/>
  <c r="K370" i="55"/>
  <c r="A367" i="55"/>
  <c r="J368" i="55"/>
  <c r="K367" i="55"/>
  <c r="J407" i="55"/>
  <c r="K406" i="55"/>
  <c r="A406" i="55"/>
  <c r="J409" i="55"/>
  <c r="K408" i="55"/>
  <c r="A408" i="55"/>
  <c r="K436" i="55"/>
  <c r="A436" i="55"/>
  <c r="J444" i="55"/>
  <c r="A443" i="55"/>
  <c r="K443" i="55"/>
  <c r="J487" i="55"/>
  <c r="A486" i="55"/>
  <c r="K486" i="55"/>
  <c r="J490" i="55"/>
  <c r="K489" i="55"/>
  <c r="A489" i="55"/>
  <c r="K376" i="55"/>
  <c r="A376" i="55"/>
  <c r="K375" i="55"/>
  <c r="A375" i="55"/>
  <c r="J550" i="55"/>
  <c r="K549" i="55"/>
  <c r="A549" i="55"/>
  <c r="A555" i="55"/>
  <c r="K555" i="55"/>
  <c r="A566" i="55"/>
  <c r="J567" i="55"/>
  <c r="K566" i="55"/>
  <c r="J569" i="55"/>
  <c r="K568" i="55"/>
  <c r="A568" i="55"/>
  <c r="A583" i="55"/>
  <c r="K583" i="55"/>
  <c r="J584" i="55"/>
  <c r="K391" i="55"/>
  <c r="A391" i="55"/>
  <c r="J392" i="55"/>
  <c r="A536" i="55"/>
  <c r="J537" i="55"/>
  <c r="K536" i="55"/>
  <c r="J348" i="55"/>
  <c r="J354" i="55"/>
  <c r="J357" i="55"/>
  <c r="J352" i="55"/>
  <c r="J351" i="55"/>
  <c r="J349" i="55"/>
  <c r="A347" i="55"/>
  <c r="J355" i="55"/>
  <c r="J353" i="55"/>
  <c r="J358" i="55"/>
  <c r="J350" i="55"/>
  <c r="K448" i="55"/>
  <c r="J449" i="55"/>
  <c r="A448" i="55"/>
  <c r="K464" i="55"/>
  <c r="A464" i="55"/>
  <c r="J465" i="55"/>
  <c r="J463" i="55"/>
  <c r="A462" i="55"/>
  <c r="K462" i="55"/>
  <c r="K504" i="55"/>
  <c r="J505" i="55"/>
  <c r="A504" i="55"/>
  <c r="K340" i="55"/>
  <c r="A340" i="55"/>
  <c r="K365" i="55"/>
  <c r="A365" i="55"/>
  <c r="K360" i="55"/>
  <c r="A360" i="55"/>
  <c r="J480" i="55"/>
  <c r="A479" i="55"/>
  <c r="K479" i="55"/>
  <c r="J478" i="55"/>
  <c r="A477" i="55"/>
  <c r="K477" i="55"/>
  <c r="A398" i="55"/>
  <c r="J399" i="55"/>
  <c r="K398" i="55"/>
  <c r="A410" i="55"/>
  <c r="K410" i="55"/>
  <c r="A439" i="55"/>
  <c r="K439" i="55"/>
  <c r="J440" i="55"/>
  <c r="A446" i="55"/>
  <c r="K446" i="55"/>
  <c r="K495" i="55"/>
  <c r="A495" i="55"/>
  <c r="J494" i="55"/>
  <c r="K493" i="55"/>
  <c r="A493" i="55"/>
  <c r="K385" i="55"/>
  <c r="A385" i="55"/>
  <c r="A373" i="55"/>
  <c r="K373" i="55"/>
  <c r="J383" i="55"/>
  <c r="K382" i="55"/>
  <c r="A382" i="55"/>
  <c r="J544" i="55"/>
  <c r="K543" i="55"/>
  <c r="A543" i="55"/>
  <c r="K434" i="55"/>
  <c r="A434" i="55"/>
  <c r="J432" i="55"/>
  <c r="K431" i="55"/>
  <c r="A431" i="55"/>
  <c r="J559" i="55"/>
  <c r="K558" i="55"/>
  <c r="A558" i="55"/>
  <c r="A570" i="55"/>
  <c r="K570" i="55"/>
  <c r="A344" i="55"/>
  <c r="K344" i="55"/>
  <c r="J394" i="55"/>
  <c r="K393" i="55"/>
  <c r="A393" i="55"/>
  <c r="A395" i="55"/>
  <c r="K395" i="55"/>
  <c r="J539" i="55"/>
  <c r="K538" i="55"/>
  <c r="A538" i="55"/>
  <c r="A498" i="44"/>
  <c r="K340" i="44"/>
  <c r="J444" i="46"/>
  <c r="K444" i="46" s="1"/>
  <c r="J520" i="46"/>
  <c r="K520" i="46" s="1"/>
  <c r="J472" i="46"/>
  <c r="A472" i="46" s="1"/>
  <c r="J409" i="46"/>
  <c r="A409" i="46" s="1"/>
  <c r="A448" i="48"/>
  <c r="A437" i="46"/>
  <c r="A466" i="46"/>
  <c r="A481" i="46"/>
  <c r="J449" i="48"/>
  <c r="K449" i="48" s="1"/>
  <c r="A366" i="48"/>
  <c r="J469" i="48"/>
  <c r="A469" i="48" s="1"/>
  <c r="K523" i="48"/>
  <c r="A445" i="48"/>
  <c r="A513" i="48"/>
  <c r="J482" i="48"/>
  <c r="K482" i="48" s="1"/>
  <c r="A446" i="48"/>
  <c r="K434" i="46"/>
  <c r="A373" i="48"/>
  <c r="A523" i="48"/>
  <c r="K377" i="46"/>
  <c r="K481" i="48"/>
  <c r="A398" i="48"/>
  <c r="A505" i="54"/>
  <c r="K505" i="54"/>
  <c r="A584" i="54"/>
  <c r="K584" i="54"/>
  <c r="K529" i="54"/>
  <c r="A478" i="54"/>
  <c r="K478" i="54"/>
  <c r="A390" i="54"/>
  <c r="K390" i="54"/>
  <c r="A383" i="54"/>
  <c r="K383" i="54"/>
  <c r="A524" i="54"/>
  <c r="K524" i="54"/>
  <c r="K449" i="54"/>
  <c r="J450" i="54"/>
  <c r="A449" i="54"/>
  <c r="K432" i="54"/>
  <c r="K535" i="54"/>
  <c r="A535" i="54"/>
  <c r="K454" i="54"/>
  <c r="A430" i="54"/>
  <c r="K430" i="54"/>
  <c r="K381" i="54"/>
  <c r="A381" i="54"/>
  <c r="A482" i="54"/>
  <c r="K482" i="54"/>
  <c r="A550" i="54"/>
  <c r="K550" i="54"/>
  <c r="A409" i="54"/>
  <c r="K409" i="54"/>
  <c r="J545" i="54"/>
  <c r="K544" i="54"/>
  <c r="A544" i="54"/>
  <c r="A405" i="54"/>
  <c r="K405" i="54"/>
  <c r="A452" i="54"/>
  <c r="K452" i="54"/>
  <c r="K428" i="54"/>
  <c r="A428" i="54"/>
  <c r="A554" i="54"/>
  <c r="K554" i="54"/>
  <c r="A394" i="54"/>
  <c r="K394" i="54"/>
  <c r="A399" i="54"/>
  <c r="J488" i="54"/>
  <c r="A487" i="54"/>
  <c r="K487" i="54"/>
  <c r="A492" i="54"/>
  <c r="K492" i="54"/>
  <c r="K499" i="54"/>
  <c r="J500" i="54"/>
  <c r="A499" i="54"/>
  <c r="K513" i="48"/>
  <c r="J537" i="48"/>
  <c r="A537" i="48" s="1"/>
  <c r="K398" i="48"/>
  <c r="A380" i="48"/>
  <c r="J480" i="44"/>
  <c r="A480" i="44" s="1"/>
  <c r="A367" i="44"/>
  <c r="K437" i="44"/>
  <c r="A568" i="46"/>
  <c r="A377" i="48"/>
  <c r="K344" i="48"/>
  <c r="J582" i="48"/>
  <c r="A582" i="48" s="1"/>
  <c r="K364" i="48"/>
  <c r="A504" i="44"/>
  <c r="K389" i="46"/>
  <c r="K431" i="48"/>
  <c r="A455" i="46"/>
  <c r="J449" i="46"/>
  <c r="J450" i="46" s="1"/>
  <c r="J507" i="48"/>
  <c r="K507" i="48" s="1"/>
  <c r="K362" i="48"/>
  <c r="J405" i="48"/>
  <c r="K405" i="48" s="1"/>
  <c r="A504" i="48"/>
  <c r="J456" i="46"/>
  <c r="K456" i="46" s="1"/>
  <c r="A451" i="46"/>
  <c r="K506" i="48"/>
  <c r="A404" i="48"/>
  <c r="K451" i="46"/>
  <c r="J469" i="42"/>
  <c r="A469" i="42" s="1"/>
  <c r="J492" i="46"/>
  <c r="K492" i="46" s="1"/>
  <c r="K528" i="48"/>
  <c r="A389" i="48"/>
  <c r="A395" i="46"/>
  <c r="A555" i="46"/>
  <c r="K543" i="48"/>
  <c r="A579" i="48"/>
  <c r="A427" i="48"/>
  <c r="K579" i="48"/>
  <c r="J535" i="48"/>
  <c r="K535" i="48" s="1"/>
  <c r="J358" i="48"/>
  <c r="A358" i="48" s="1"/>
  <c r="J349" i="48"/>
  <c r="A349" i="48" s="1"/>
  <c r="A362" i="44"/>
  <c r="J478" i="44"/>
  <c r="K478" i="44" s="1"/>
  <c r="A410" i="44"/>
  <c r="A489" i="48"/>
  <c r="A583" i="48"/>
  <c r="A486" i="48"/>
  <c r="A372" i="48"/>
  <c r="A551" i="44"/>
  <c r="A365" i="44"/>
  <c r="A361" i="46"/>
  <c r="K376" i="48"/>
  <c r="K555" i="48"/>
  <c r="J559" i="42"/>
  <c r="A559" i="42" s="1"/>
  <c r="J574" i="44"/>
  <c r="K574" i="44" s="1"/>
  <c r="K464" i="44"/>
  <c r="K570" i="44"/>
  <c r="K528" i="44"/>
  <c r="A431" i="46"/>
  <c r="K549" i="44"/>
  <c r="J428" i="44"/>
  <c r="A428" i="44" s="1"/>
  <c r="A372" i="42"/>
  <c r="K395" i="42"/>
  <c r="K491" i="44"/>
  <c r="K496" i="46"/>
  <c r="K364" i="46"/>
  <c r="K448" i="46"/>
  <c r="J490" i="48"/>
  <c r="A490" i="48" s="1"/>
  <c r="A433" i="48"/>
  <c r="J487" i="48"/>
  <c r="A487" i="48" s="1"/>
  <c r="J432" i="48"/>
  <c r="K432" i="48" s="1"/>
  <c r="A395" i="48"/>
  <c r="J554" i="48"/>
  <c r="A554" i="48" s="1"/>
  <c r="K538" i="48"/>
  <c r="J505" i="42"/>
  <c r="A505" i="42" s="1"/>
  <c r="J430" i="42"/>
  <c r="A430" i="42" s="1"/>
  <c r="K498" i="46"/>
  <c r="J507" i="46"/>
  <c r="K507" i="46" s="1"/>
  <c r="K543" i="46"/>
  <c r="K583" i="48"/>
  <c r="A496" i="48"/>
  <c r="A553" i="48"/>
  <c r="A504" i="42"/>
  <c r="A585" i="42"/>
  <c r="A366" i="44"/>
  <c r="J539" i="48"/>
  <c r="K539" i="48" s="1"/>
  <c r="J350" i="48"/>
  <c r="A350" i="48" s="1"/>
  <c r="J354" i="48"/>
  <c r="K354" i="48" s="1"/>
  <c r="A374" i="48"/>
  <c r="J357" i="44"/>
  <c r="A357" i="44" s="1"/>
  <c r="J353" i="48"/>
  <c r="A353" i="48" s="1"/>
  <c r="J348" i="48"/>
  <c r="A348" i="48" s="1"/>
  <c r="A347" i="48"/>
  <c r="J351" i="48"/>
  <c r="K351" i="48" s="1"/>
  <c r="J352" i="48"/>
  <c r="K352" i="48" s="1"/>
  <c r="J357" i="48"/>
  <c r="A357" i="48" s="1"/>
  <c r="J482" i="44"/>
  <c r="K482" i="44" s="1"/>
  <c r="J550" i="44"/>
  <c r="A550" i="44" s="1"/>
  <c r="A466" i="44"/>
  <c r="A340" i="46"/>
  <c r="K382" i="48"/>
  <c r="J559" i="48"/>
  <c r="A559" i="48" s="1"/>
  <c r="J529" i="48"/>
  <c r="A529" i="48" s="1"/>
  <c r="K385" i="42"/>
  <c r="J465" i="42"/>
  <c r="A465" i="42" s="1"/>
  <c r="K385" i="44"/>
  <c r="K481" i="44"/>
  <c r="K434" i="44"/>
  <c r="A446" i="44"/>
  <c r="K362" i="46"/>
  <c r="A525" i="46"/>
  <c r="A581" i="46"/>
  <c r="K374" i="46"/>
  <c r="K564" i="48"/>
  <c r="J430" i="48"/>
  <c r="A430" i="48" s="1"/>
  <c r="J544" i="44"/>
  <c r="A544" i="44" s="1"/>
  <c r="A395" i="44"/>
  <c r="K388" i="48"/>
  <c r="K375" i="48"/>
  <c r="J338" i="46"/>
  <c r="A338" i="46" s="1"/>
  <c r="K373" i="46"/>
  <c r="K385" i="46"/>
  <c r="J349" i="46"/>
  <c r="K349" i="46" s="1"/>
  <c r="J559" i="46"/>
  <c r="K559" i="46" s="1"/>
  <c r="A384" i="44"/>
  <c r="J354" i="46"/>
  <c r="K354" i="46" s="1"/>
  <c r="A566" i="42"/>
  <c r="J394" i="46"/>
  <c r="A394" i="46" s="1"/>
  <c r="K366" i="42"/>
  <c r="K525" i="42"/>
  <c r="A538" i="42"/>
  <c r="J580" i="42"/>
  <c r="K580" i="42" s="1"/>
  <c r="K363" i="44"/>
  <c r="K408" i="44"/>
  <c r="A436" i="44"/>
  <c r="A543" i="44"/>
  <c r="K495" i="42"/>
  <c r="K583" i="42"/>
  <c r="J539" i="42"/>
  <c r="K539" i="42" s="1"/>
  <c r="K486" i="42"/>
  <c r="A389" i="42"/>
  <c r="A479" i="44"/>
  <c r="K568" i="44"/>
  <c r="K398" i="44"/>
  <c r="K504" i="44"/>
  <c r="A341" i="44"/>
  <c r="A393" i="46"/>
  <c r="A436" i="46"/>
  <c r="K489" i="46"/>
  <c r="J461" i="46"/>
  <c r="K461" i="46" s="1"/>
  <c r="A380" i="46"/>
  <c r="J552" i="46"/>
  <c r="A552" i="46" s="1"/>
  <c r="K424" i="46"/>
  <c r="K579" i="46"/>
  <c r="J480" i="46"/>
  <c r="K480" i="46" s="1"/>
  <c r="A443" i="46"/>
  <c r="K538" i="46"/>
  <c r="J358" i="46"/>
  <c r="A358" i="46" s="1"/>
  <c r="J351" i="46"/>
  <c r="K351" i="46" s="1"/>
  <c r="K558" i="46"/>
  <c r="J552" i="48"/>
  <c r="K552" i="48" s="1"/>
  <c r="A566" i="48"/>
  <c r="K391" i="48"/>
  <c r="K581" i="48"/>
  <c r="K536" i="48"/>
  <c r="A493" i="48"/>
  <c r="J381" i="48"/>
  <c r="A381" i="48" s="1"/>
  <c r="J428" i="42"/>
  <c r="K428" i="42" s="1"/>
  <c r="J442" i="42"/>
  <c r="A442" i="42" s="1"/>
  <c r="K568" i="42"/>
  <c r="K579" i="42"/>
  <c r="K439" i="42"/>
  <c r="J381" i="42"/>
  <c r="A381" i="42" s="1"/>
  <c r="K558" i="44"/>
  <c r="A486" i="44"/>
  <c r="K566" i="44"/>
  <c r="J520" i="44"/>
  <c r="K520" i="44" s="1"/>
  <c r="K443" i="44"/>
  <c r="A388" i="46"/>
  <c r="K380" i="46"/>
  <c r="A424" i="46"/>
  <c r="K581" i="46"/>
  <c r="J494" i="46"/>
  <c r="K494" i="46" s="1"/>
  <c r="K360" i="46"/>
  <c r="K479" i="46"/>
  <c r="J539" i="46"/>
  <c r="K539" i="46" s="1"/>
  <c r="J428" i="46"/>
  <c r="K428" i="46" s="1"/>
  <c r="J348" i="46"/>
  <c r="K348" i="46" s="1"/>
  <c r="J355" i="46"/>
  <c r="J356" i="46" s="1"/>
  <c r="J357" i="46"/>
  <c r="A357" i="46" s="1"/>
  <c r="A378" i="46"/>
  <c r="A551" i="48"/>
  <c r="K566" i="48"/>
  <c r="K540" i="48"/>
  <c r="J392" i="48"/>
  <c r="A392" i="48" s="1"/>
  <c r="J494" i="48"/>
  <c r="K494" i="48" s="1"/>
  <c r="K396" i="48"/>
  <c r="A543" i="42"/>
  <c r="K376" i="44"/>
  <c r="A429" i="44"/>
  <c r="K372" i="44"/>
  <c r="A347" i="46"/>
  <c r="J353" i="46"/>
  <c r="A353" i="46" s="1"/>
  <c r="J379" i="46"/>
  <c r="A379" i="46" s="1"/>
  <c r="A398" i="44"/>
  <c r="K564" i="44"/>
  <c r="K583" i="44"/>
  <c r="K536" i="44"/>
  <c r="K466" i="44"/>
  <c r="A519" i="44"/>
  <c r="K471" i="44"/>
  <c r="A404" i="46"/>
  <c r="A540" i="46"/>
  <c r="A433" i="46"/>
  <c r="A495" i="48"/>
  <c r="K549" i="48"/>
  <c r="K464" i="42"/>
  <c r="K555" i="42"/>
  <c r="J584" i="42"/>
  <c r="A584" i="42" s="1"/>
  <c r="A486" i="42"/>
  <c r="J544" i="42"/>
  <c r="J545" i="42" s="1"/>
  <c r="K436" i="42"/>
  <c r="K346" i="44"/>
  <c r="J487" i="44"/>
  <c r="A487" i="44" s="1"/>
  <c r="K429" i="44"/>
  <c r="A564" i="44"/>
  <c r="A583" i="44"/>
  <c r="J537" i="44"/>
  <c r="A537" i="44" s="1"/>
  <c r="J492" i="44"/>
  <c r="A492" i="44" s="1"/>
  <c r="A471" i="44"/>
  <c r="J535" i="46"/>
  <c r="K535" i="46" s="1"/>
  <c r="K521" i="46"/>
  <c r="J350" i="46"/>
  <c r="A350" i="46" s="1"/>
  <c r="A549" i="48"/>
  <c r="K389" i="48"/>
  <c r="A429" i="48"/>
  <c r="A553" i="44"/>
  <c r="K384" i="46"/>
  <c r="A391" i="46"/>
  <c r="A564" i="46"/>
  <c r="J469" i="46"/>
  <c r="A469" i="46" s="1"/>
  <c r="A566" i="46"/>
  <c r="A458" i="42"/>
  <c r="K466" i="42"/>
  <c r="J440" i="44"/>
  <c r="K440" i="44" s="1"/>
  <c r="K477" i="44"/>
  <c r="A387" i="46"/>
  <c r="J405" i="46"/>
  <c r="K405" i="46" s="1"/>
  <c r="A489" i="46"/>
  <c r="K551" i="46"/>
  <c r="K493" i="46"/>
  <c r="A521" i="46"/>
  <c r="A396" i="46"/>
  <c r="K427" i="46"/>
  <c r="K553" i="46"/>
  <c r="J584" i="46"/>
  <c r="K584" i="46" s="1"/>
  <c r="A406" i="42"/>
  <c r="J467" i="42"/>
  <c r="K467" i="42" s="1"/>
  <c r="A439" i="44"/>
  <c r="K551" i="44"/>
  <c r="A579" i="46"/>
  <c r="K458" i="46"/>
  <c r="A372" i="46"/>
  <c r="A553" i="46"/>
  <c r="K583" i="46"/>
  <c r="K387" i="42"/>
  <c r="A380" i="44"/>
  <c r="K458" i="49"/>
  <c r="J469" i="49"/>
  <c r="A458" i="49"/>
  <c r="A455" i="49"/>
  <c r="K455" i="49"/>
  <c r="J456" i="49"/>
  <c r="A460" i="49"/>
  <c r="K460" i="49"/>
  <c r="J461" i="49"/>
  <c r="A468" i="49"/>
  <c r="K468" i="49"/>
  <c r="A504" i="49"/>
  <c r="K504" i="49"/>
  <c r="J505" i="49"/>
  <c r="A340" i="49"/>
  <c r="K340" i="49"/>
  <c r="A366" i="49"/>
  <c r="K366" i="49"/>
  <c r="K365" i="49"/>
  <c r="A365" i="49"/>
  <c r="J368" i="49"/>
  <c r="K367" i="49"/>
  <c r="A367" i="49"/>
  <c r="J472" i="49"/>
  <c r="A471" i="49"/>
  <c r="K471" i="49"/>
  <c r="A483" i="49"/>
  <c r="K483" i="49"/>
  <c r="J407" i="49"/>
  <c r="A406" i="49"/>
  <c r="K406" i="49"/>
  <c r="A445" i="49"/>
  <c r="K445" i="49"/>
  <c r="A443" i="49"/>
  <c r="K443" i="49"/>
  <c r="J444" i="49"/>
  <c r="K486" i="49"/>
  <c r="J487" i="49"/>
  <c r="A486" i="49"/>
  <c r="A496" i="49"/>
  <c r="K496" i="49"/>
  <c r="K376" i="49"/>
  <c r="A376" i="49"/>
  <c r="J383" i="49"/>
  <c r="K382" i="49"/>
  <c r="A382" i="49"/>
  <c r="K385" i="49"/>
  <c r="A385" i="49"/>
  <c r="K543" i="49"/>
  <c r="A543" i="49"/>
  <c r="J544" i="49"/>
  <c r="A433" i="49"/>
  <c r="K433" i="49"/>
  <c r="K564" i="49"/>
  <c r="J565" i="49"/>
  <c r="A564" i="49"/>
  <c r="J582" i="49"/>
  <c r="K581" i="49"/>
  <c r="A581" i="49"/>
  <c r="J580" i="49"/>
  <c r="K579" i="49"/>
  <c r="A579" i="49"/>
  <c r="A395" i="49"/>
  <c r="K395" i="49"/>
  <c r="K388" i="49"/>
  <c r="A388" i="49"/>
  <c r="J535" i="49"/>
  <c r="A534" i="49"/>
  <c r="K534" i="49"/>
  <c r="K528" i="49"/>
  <c r="A528" i="49"/>
  <c r="J529" i="49"/>
  <c r="A457" i="49"/>
  <c r="K457" i="49"/>
  <c r="K451" i="49"/>
  <c r="A451" i="49"/>
  <c r="J452" i="49"/>
  <c r="J467" i="49"/>
  <c r="A466" i="49"/>
  <c r="K466" i="49"/>
  <c r="A506" i="49"/>
  <c r="J507" i="49"/>
  <c r="K506" i="49"/>
  <c r="J522" i="49"/>
  <c r="K521" i="49"/>
  <c r="A521" i="49"/>
  <c r="K525" i="49"/>
  <c r="A525" i="49"/>
  <c r="K341" i="49"/>
  <c r="A341" i="49"/>
  <c r="K369" i="49"/>
  <c r="A369" i="49"/>
  <c r="K360" i="49"/>
  <c r="A360" i="49"/>
  <c r="A363" i="49"/>
  <c r="K363" i="49"/>
  <c r="J482" i="49"/>
  <c r="A481" i="49"/>
  <c r="K481" i="49"/>
  <c r="J405" i="49"/>
  <c r="K404" i="49"/>
  <c r="A404" i="49"/>
  <c r="A410" i="49"/>
  <c r="K410" i="49"/>
  <c r="K441" i="49"/>
  <c r="A441" i="49"/>
  <c r="J442" i="49"/>
  <c r="A436" i="49"/>
  <c r="K436" i="49"/>
  <c r="K346" i="49"/>
  <c r="A346" i="49"/>
  <c r="J490" i="49"/>
  <c r="K489" i="49"/>
  <c r="A489" i="49"/>
  <c r="A384" i="49"/>
  <c r="K384" i="49"/>
  <c r="A373" i="49"/>
  <c r="K373" i="49"/>
  <c r="K553" i="49"/>
  <c r="A553" i="49"/>
  <c r="J554" i="49"/>
  <c r="J428" i="49"/>
  <c r="A427" i="49"/>
  <c r="K427" i="49"/>
  <c r="K434" i="49"/>
  <c r="A434" i="49"/>
  <c r="A583" i="49"/>
  <c r="J584" i="49"/>
  <c r="K583" i="49"/>
  <c r="A585" i="49"/>
  <c r="K585" i="49"/>
  <c r="A387" i="49"/>
  <c r="K387" i="49"/>
  <c r="A389" i="49"/>
  <c r="K389" i="49"/>
  <c r="J390" i="49"/>
  <c r="A540" i="49"/>
  <c r="K540" i="49"/>
  <c r="K538" i="49"/>
  <c r="J539" i="49"/>
  <c r="A538" i="49"/>
  <c r="A453" i="49"/>
  <c r="J454" i="49"/>
  <c r="K453" i="49"/>
  <c r="K448" i="49"/>
  <c r="J449" i="49"/>
  <c r="A448" i="49"/>
  <c r="J520" i="49"/>
  <c r="A519" i="49"/>
  <c r="K519" i="49"/>
  <c r="A523" i="49"/>
  <c r="K523" i="49"/>
  <c r="J524" i="49"/>
  <c r="K342" i="49"/>
  <c r="A342" i="49"/>
  <c r="K361" i="49"/>
  <c r="A361" i="49"/>
  <c r="K370" i="49"/>
  <c r="A370" i="49"/>
  <c r="A411" i="49"/>
  <c r="K411" i="49"/>
  <c r="A446" i="49"/>
  <c r="K446" i="49"/>
  <c r="K495" i="49"/>
  <c r="A495" i="49"/>
  <c r="J494" i="49"/>
  <c r="K493" i="49"/>
  <c r="A493" i="49"/>
  <c r="J381" i="49"/>
  <c r="K380" i="49"/>
  <c r="A380" i="49"/>
  <c r="A374" i="49"/>
  <c r="K374" i="49"/>
  <c r="A375" i="49"/>
  <c r="K375" i="49"/>
  <c r="J552" i="49"/>
  <c r="A551" i="49"/>
  <c r="K551" i="49"/>
  <c r="A555" i="49"/>
  <c r="K555" i="49"/>
  <c r="K429" i="49"/>
  <c r="A429" i="49"/>
  <c r="J430" i="49"/>
  <c r="J567" i="49"/>
  <c r="K566" i="49"/>
  <c r="A566" i="49"/>
  <c r="J569" i="49"/>
  <c r="K568" i="49"/>
  <c r="A568" i="49"/>
  <c r="K573" i="49"/>
  <c r="A573" i="49"/>
  <c r="J574" i="49"/>
  <c r="K391" i="49"/>
  <c r="A391" i="49"/>
  <c r="J392" i="49"/>
  <c r="J349" i="49"/>
  <c r="J350" i="49"/>
  <c r="J351" i="49"/>
  <c r="A347" i="49"/>
  <c r="J348" i="49"/>
  <c r="J355" i="49"/>
  <c r="J358" i="49"/>
  <c r="J357" i="49"/>
  <c r="J353" i="49"/>
  <c r="J354" i="49"/>
  <c r="J352" i="49"/>
  <c r="K464" i="49"/>
  <c r="J465" i="49"/>
  <c r="A464" i="49"/>
  <c r="J463" i="49"/>
  <c r="A462" i="49"/>
  <c r="K462" i="49"/>
  <c r="J499" i="49"/>
  <c r="K498" i="49"/>
  <c r="A498" i="49"/>
  <c r="K513" i="49"/>
  <c r="A513" i="49"/>
  <c r="J514" i="49"/>
  <c r="A364" i="49"/>
  <c r="K364" i="49"/>
  <c r="A362" i="49"/>
  <c r="K362" i="49"/>
  <c r="K479" i="49"/>
  <c r="A479" i="49"/>
  <c r="J480" i="49"/>
  <c r="J478" i="49"/>
  <c r="A477" i="49"/>
  <c r="K477" i="49"/>
  <c r="J399" i="49"/>
  <c r="A398" i="49"/>
  <c r="K398" i="49"/>
  <c r="J409" i="49"/>
  <c r="A408" i="49"/>
  <c r="K408" i="49"/>
  <c r="K437" i="49"/>
  <c r="A437" i="49"/>
  <c r="J438" i="49"/>
  <c r="J440" i="49"/>
  <c r="A439" i="49"/>
  <c r="K439" i="49"/>
  <c r="A491" i="49"/>
  <c r="K491" i="49"/>
  <c r="J492" i="49"/>
  <c r="K372" i="49"/>
  <c r="A372" i="49"/>
  <c r="A377" i="49"/>
  <c r="K377" i="49"/>
  <c r="J379" i="49"/>
  <c r="A378" i="49"/>
  <c r="K378" i="49"/>
  <c r="K549" i="49"/>
  <c r="J550" i="49"/>
  <c r="A549" i="49"/>
  <c r="J432" i="49"/>
  <c r="K431" i="49"/>
  <c r="A431" i="49"/>
  <c r="K424" i="49"/>
  <c r="J425" i="49"/>
  <c r="A424" i="49"/>
  <c r="J559" i="49"/>
  <c r="K558" i="49"/>
  <c r="A558" i="49"/>
  <c r="A570" i="49"/>
  <c r="K570" i="49"/>
  <c r="K344" i="49"/>
  <c r="A344" i="49"/>
  <c r="J394" i="49"/>
  <c r="A393" i="49"/>
  <c r="K393" i="49"/>
  <c r="A396" i="49"/>
  <c r="K396" i="49"/>
  <c r="J537" i="49"/>
  <c r="A536" i="49"/>
  <c r="K536" i="49"/>
  <c r="A411" i="42"/>
  <c r="K391" i="44"/>
  <c r="K457" i="44"/>
  <c r="A378" i="44"/>
  <c r="K486" i="46"/>
  <c r="K410" i="42"/>
  <c r="J535" i="44"/>
  <c r="A535" i="44" s="1"/>
  <c r="K462" i="42"/>
  <c r="K387" i="44"/>
  <c r="K491" i="46"/>
  <c r="J487" i="46"/>
  <c r="K487" i="46" s="1"/>
  <c r="A376" i="46"/>
  <c r="A463" i="48"/>
  <c r="K463" i="48"/>
  <c r="K584" i="48"/>
  <c r="A584" i="48"/>
  <c r="A405" i="48"/>
  <c r="A456" i="48"/>
  <c r="K456" i="48"/>
  <c r="A524" i="48"/>
  <c r="K524" i="48"/>
  <c r="K428" i="48"/>
  <c r="A428" i="48"/>
  <c r="A580" i="48"/>
  <c r="K580" i="48"/>
  <c r="K461" i="48"/>
  <c r="A461" i="48"/>
  <c r="A569" i="48"/>
  <c r="K569" i="48"/>
  <c r="K399" i="48"/>
  <c r="A399" i="48"/>
  <c r="J400" i="48"/>
  <c r="A383" i="48"/>
  <c r="K383" i="48"/>
  <c r="A565" i="48"/>
  <c r="K565" i="48"/>
  <c r="K444" i="48"/>
  <c r="K492" i="48"/>
  <c r="A492" i="48"/>
  <c r="A467" i="48"/>
  <c r="K467" i="48"/>
  <c r="A499" i="48"/>
  <c r="J500" i="48"/>
  <c r="K499" i="48"/>
  <c r="A394" i="48"/>
  <c r="K394" i="48"/>
  <c r="K522" i="48"/>
  <c r="A522" i="48"/>
  <c r="A567" i="48"/>
  <c r="K567" i="48"/>
  <c r="A409" i="48"/>
  <c r="K409" i="48"/>
  <c r="J545" i="48"/>
  <c r="A544" i="48"/>
  <c r="K544" i="48"/>
  <c r="A440" i="48"/>
  <c r="K440" i="48"/>
  <c r="J426" i="48"/>
  <c r="A425" i="48"/>
  <c r="K425" i="48"/>
  <c r="A550" i="48"/>
  <c r="K550" i="48"/>
  <c r="A379" i="48"/>
  <c r="K379" i="48"/>
  <c r="A390" i="48"/>
  <c r="K390" i="48"/>
  <c r="J515" i="48"/>
  <c r="K514" i="48"/>
  <c r="A514" i="48"/>
  <c r="K491" i="42"/>
  <c r="K361" i="42"/>
  <c r="K393" i="42"/>
  <c r="K579" i="44"/>
  <c r="K458" i="44"/>
  <c r="A443" i="44"/>
  <c r="K534" i="46"/>
  <c r="J565" i="46"/>
  <c r="K565" i="46" s="1"/>
  <c r="K528" i="46"/>
  <c r="K375" i="46"/>
  <c r="J432" i="46"/>
  <c r="K432" i="46" s="1"/>
  <c r="A543" i="46"/>
  <c r="K362" i="42"/>
  <c r="K382" i="44"/>
  <c r="J469" i="44"/>
  <c r="K469" i="44" s="1"/>
  <c r="K585" i="46"/>
  <c r="J392" i="46"/>
  <c r="K392" i="46" s="1"/>
  <c r="J529" i="46"/>
  <c r="A529" i="46" s="1"/>
  <c r="K566" i="46"/>
  <c r="K453" i="42"/>
  <c r="K445" i="42"/>
  <c r="K479" i="42"/>
  <c r="A424" i="44"/>
  <c r="A521" i="42"/>
  <c r="K441" i="42"/>
  <c r="A448" i="42"/>
  <c r="J350" i="44"/>
  <c r="K350" i="44" s="1"/>
  <c r="A453" i="42"/>
  <c r="K521" i="42"/>
  <c r="K495" i="44"/>
  <c r="J355" i="44"/>
  <c r="A355" i="44" s="1"/>
  <c r="J514" i="42"/>
  <c r="J515" i="42" s="1"/>
  <c r="K462" i="44"/>
  <c r="A388" i="44"/>
  <c r="A460" i="44"/>
  <c r="A455" i="47"/>
  <c r="J456" i="47"/>
  <c r="K455" i="47"/>
  <c r="J452" i="47"/>
  <c r="K451" i="47"/>
  <c r="A451" i="47"/>
  <c r="K460" i="47"/>
  <c r="A460" i="47"/>
  <c r="J461" i="47"/>
  <c r="A468" i="47"/>
  <c r="K468" i="47"/>
  <c r="J507" i="47"/>
  <c r="K506" i="47"/>
  <c r="A506" i="47"/>
  <c r="K513" i="47"/>
  <c r="A513" i="47"/>
  <c r="J514" i="47"/>
  <c r="K342" i="47"/>
  <c r="A342" i="47"/>
  <c r="A364" i="47"/>
  <c r="K364" i="47"/>
  <c r="A360" i="47"/>
  <c r="K360" i="47"/>
  <c r="J368" i="47"/>
  <c r="A367" i="47"/>
  <c r="K367" i="47"/>
  <c r="J480" i="47"/>
  <c r="K479" i="47"/>
  <c r="A479" i="47"/>
  <c r="A483" i="47"/>
  <c r="K483" i="47"/>
  <c r="A410" i="47"/>
  <c r="K410" i="47"/>
  <c r="A436" i="47"/>
  <c r="K436" i="47"/>
  <c r="J440" i="47"/>
  <c r="A439" i="47"/>
  <c r="K439" i="47"/>
  <c r="A496" i="47"/>
  <c r="K496" i="47"/>
  <c r="J494" i="47"/>
  <c r="K493" i="47"/>
  <c r="A493" i="47"/>
  <c r="A384" i="47"/>
  <c r="K384" i="47"/>
  <c r="J379" i="47"/>
  <c r="K378" i="47"/>
  <c r="A378" i="47"/>
  <c r="J383" i="47"/>
  <c r="A382" i="47"/>
  <c r="K382" i="47"/>
  <c r="K549" i="47"/>
  <c r="J550" i="47"/>
  <c r="A549" i="47"/>
  <c r="A555" i="47"/>
  <c r="K555" i="47"/>
  <c r="K429" i="47"/>
  <c r="J430" i="47"/>
  <c r="A429" i="47"/>
  <c r="J567" i="47"/>
  <c r="K566" i="47"/>
  <c r="A566" i="47"/>
  <c r="K568" i="47"/>
  <c r="J569" i="47"/>
  <c r="A568" i="47"/>
  <c r="A583" i="47"/>
  <c r="K583" i="47"/>
  <c r="J584" i="47"/>
  <c r="A387" i="47"/>
  <c r="K387" i="47"/>
  <c r="J394" i="47"/>
  <c r="A393" i="47"/>
  <c r="K393" i="47"/>
  <c r="A538" i="47"/>
  <c r="K538" i="47"/>
  <c r="J539" i="47"/>
  <c r="J454" i="47"/>
  <c r="A453" i="47"/>
  <c r="K453" i="47"/>
  <c r="J469" i="47"/>
  <c r="K458" i="47"/>
  <c r="A458" i="47"/>
  <c r="J499" i="47"/>
  <c r="K498" i="47"/>
  <c r="A498" i="47"/>
  <c r="K523" i="47"/>
  <c r="J524" i="47"/>
  <c r="A523" i="47"/>
  <c r="J522" i="47"/>
  <c r="K521" i="47"/>
  <c r="A521" i="47"/>
  <c r="A340" i="47"/>
  <c r="K340" i="47"/>
  <c r="K369" i="47"/>
  <c r="A369" i="47"/>
  <c r="A362" i="47"/>
  <c r="K362" i="47"/>
  <c r="J399" i="47"/>
  <c r="K398" i="47"/>
  <c r="A398" i="47"/>
  <c r="K406" i="47"/>
  <c r="A406" i="47"/>
  <c r="J407" i="47"/>
  <c r="J438" i="47"/>
  <c r="K437" i="47"/>
  <c r="A437" i="47"/>
  <c r="K443" i="47"/>
  <c r="A443" i="47"/>
  <c r="J444" i="47"/>
  <c r="A346" i="47"/>
  <c r="K346" i="47"/>
  <c r="K495" i="47"/>
  <c r="A495" i="47"/>
  <c r="A380" i="47"/>
  <c r="J381" i="47"/>
  <c r="K380" i="47"/>
  <c r="K375" i="47"/>
  <c r="A375" i="47"/>
  <c r="K373" i="47"/>
  <c r="A373" i="47"/>
  <c r="A551" i="47"/>
  <c r="J552" i="47"/>
  <c r="K551" i="47"/>
  <c r="J432" i="47"/>
  <c r="K431" i="47"/>
  <c r="A431" i="47"/>
  <c r="J428" i="47"/>
  <c r="A427" i="47"/>
  <c r="K427" i="47"/>
  <c r="A558" i="47"/>
  <c r="J559" i="47"/>
  <c r="K558" i="47"/>
  <c r="A570" i="47"/>
  <c r="K570" i="47"/>
  <c r="K344" i="47"/>
  <c r="A344" i="47"/>
  <c r="K396" i="47"/>
  <c r="A396" i="47"/>
  <c r="K534" i="47"/>
  <c r="A534" i="47"/>
  <c r="J535" i="47"/>
  <c r="A457" i="47"/>
  <c r="K457" i="47"/>
  <c r="A448" i="47"/>
  <c r="J449" i="47"/>
  <c r="K448" i="47"/>
  <c r="J463" i="47"/>
  <c r="A462" i="47"/>
  <c r="K462" i="47"/>
  <c r="J505" i="47"/>
  <c r="K504" i="47"/>
  <c r="A504" i="47"/>
  <c r="K519" i="47"/>
  <c r="J520" i="47"/>
  <c r="A519" i="47"/>
  <c r="K366" i="47"/>
  <c r="A366" i="47"/>
  <c r="K361" i="47"/>
  <c r="A361" i="47"/>
  <c r="K370" i="47"/>
  <c r="A370" i="47"/>
  <c r="J478" i="47"/>
  <c r="A477" i="47"/>
  <c r="K477" i="47"/>
  <c r="A411" i="47"/>
  <c r="K411" i="47"/>
  <c r="A445" i="47"/>
  <c r="K445" i="47"/>
  <c r="A347" i="47"/>
  <c r="J358" i="47"/>
  <c r="J348" i="47"/>
  <c r="J350" i="47"/>
  <c r="J351" i="47"/>
  <c r="J353" i="47"/>
  <c r="J357" i="47"/>
  <c r="J355" i="47"/>
  <c r="J352" i="47"/>
  <c r="J354" i="47"/>
  <c r="J349" i="47"/>
  <c r="K491" i="47"/>
  <c r="A491" i="47"/>
  <c r="J492" i="47"/>
  <c r="K486" i="47"/>
  <c r="J487" i="47"/>
  <c r="A486" i="47"/>
  <c r="K376" i="47"/>
  <c r="A376" i="47"/>
  <c r="K374" i="47"/>
  <c r="A374" i="47"/>
  <c r="K385" i="47"/>
  <c r="A385" i="47"/>
  <c r="A433" i="47"/>
  <c r="K433" i="47"/>
  <c r="J582" i="47"/>
  <c r="K581" i="47"/>
  <c r="A581" i="47"/>
  <c r="J580" i="47"/>
  <c r="K579" i="47"/>
  <c r="A579" i="47"/>
  <c r="A395" i="47"/>
  <c r="K395" i="47"/>
  <c r="A388" i="47"/>
  <c r="K388" i="47"/>
  <c r="J537" i="47"/>
  <c r="K536" i="47"/>
  <c r="A536" i="47"/>
  <c r="K540" i="47"/>
  <c r="A540" i="47"/>
  <c r="K464" i="47"/>
  <c r="A464" i="47"/>
  <c r="J465" i="47"/>
  <c r="J467" i="47"/>
  <c r="A466" i="47"/>
  <c r="K466" i="47"/>
  <c r="K525" i="47"/>
  <c r="A525" i="47"/>
  <c r="K341" i="47"/>
  <c r="A341" i="47"/>
  <c r="K365" i="47"/>
  <c r="A365" i="47"/>
  <c r="K363" i="47"/>
  <c r="A363" i="47"/>
  <c r="J472" i="47"/>
  <c r="A471" i="47"/>
  <c r="K471" i="47"/>
  <c r="J482" i="47"/>
  <c r="A481" i="47"/>
  <c r="K481" i="47"/>
  <c r="A404" i="47"/>
  <c r="J405" i="47"/>
  <c r="K404" i="47"/>
  <c r="J409" i="47"/>
  <c r="A408" i="47"/>
  <c r="K408" i="47"/>
  <c r="J442" i="47"/>
  <c r="K441" i="47"/>
  <c r="A441" i="47"/>
  <c r="A446" i="47"/>
  <c r="K446" i="47"/>
  <c r="J490" i="47"/>
  <c r="K489" i="47"/>
  <c r="A489" i="47"/>
  <c r="K372" i="47"/>
  <c r="A372" i="47"/>
  <c r="K377" i="47"/>
  <c r="A377" i="47"/>
  <c r="K553" i="47"/>
  <c r="A553" i="47"/>
  <c r="J554" i="47"/>
  <c r="K543" i="47"/>
  <c r="A543" i="47"/>
  <c r="J544" i="47"/>
  <c r="J425" i="47"/>
  <c r="A424" i="47"/>
  <c r="K424" i="47"/>
  <c r="A434" i="47"/>
  <c r="K434" i="47"/>
  <c r="K564" i="47"/>
  <c r="J565" i="47"/>
  <c r="A564" i="47"/>
  <c r="K573" i="47"/>
  <c r="A573" i="47"/>
  <c r="J574" i="47"/>
  <c r="A585" i="47"/>
  <c r="K585" i="47"/>
  <c r="J392" i="47"/>
  <c r="K391" i="47"/>
  <c r="A391" i="47"/>
  <c r="J390" i="47"/>
  <c r="A389" i="47"/>
  <c r="K389" i="47"/>
  <c r="J529" i="47"/>
  <c r="K528" i="47"/>
  <c r="A528" i="47"/>
  <c r="A446" i="42"/>
  <c r="K506" i="42"/>
  <c r="K373" i="44"/>
  <c r="J463" i="42"/>
  <c r="A463" i="42" s="1"/>
  <c r="K498" i="42"/>
  <c r="J407" i="42"/>
  <c r="K407" i="42" s="1"/>
  <c r="K341" i="42"/>
  <c r="A581" i="42"/>
  <c r="A468" i="42"/>
  <c r="J582" i="44"/>
  <c r="K582" i="44" s="1"/>
  <c r="A528" i="44"/>
  <c r="J348" i="44"/>
  <c r="K348" i="44" s="1"/>
  <c r="J358" i="44"/>
  <c r="K358" i="44" s="1"/>
  <c r="A462" i="44"/>
  <c r="K573" i="44"/>
  <c r="K460" i="44"/>
  <c r="J554" i="44"/>
  <c r="K554" i="44" s="1"/>
  <c r="K525" i="44"/>
  <c r="A396" i="44"/>
  <c r="J465" i="44"/>
  <c r="K465" i="44" s="1"/>
  <c r="A427" i="44"/>
  <c r="A483" i="44"/>
  <c r="K381" i="46"/>
  <c r="A381" i="46"/>
  <c r="A425" i="46"/>
  <c r="K425" i="46"/>
  <c r="J426" i="46"/>
  <c r="K383" i="46"/>
  <c r="A383" i="46"/>
  <c r="K550" i="46"/>
  <c r="A550" i="46"/>
  <c r="K352" i="46"/>
  <c r="A352" i="46"/>
  <c r="A399" i="46"/>
  <c r="K399" i="46"/>
  <c r="J400" i="46"/>
  <c r="A438" i="46"/>
  <c r="K438" i="46"/>
  <c r="A390" i="46"/>
  <c r="K390" i="46"/>
  <c r="A490" i="46"/>
  <c r="K490" i="46"/>
  <c r="A522" i="46"/>
  <c r="K522" i="46"/>
  <c r="A463" i="46"/>
  <c r="K463" i="46"/>
  <c r="K567" i="46"/>
  <c r="A567" i="46"/>
  <c r="A482" i="46"/>
  <c r="K482" i="46"/>
  <c r="K544" i="46"/>
  <c r="A544" i="46"/>
  <c r="J545" i="46"/>
  <c r="A554" i="46"/>
  <c r="K554" i="46"/>
  <c r="A478" i="46"/>
  <c r="K478" i="46"/>
  <c r="J499" i="42"/>
  <c r="A499" i="42" s="1"/>
  <c r="K558" i="42"/>
  <c r="K433" i="42"/>
  <c r="K365" i="42"/>
  <c r="K342" i="42"/>
  <c r="A581" i="44"/>
  <c r="J352" i="44"/>
  <c r="K352" i="44" s="1"/>
  <c r="A347" i="44"/>
  <c r="J354" i="44"/>
  <c r="A354" i="44" s="1"/>
  <c r="K445" i="44"/>
  <c r="K389" i="44"/>
  <c r="A361" i="44"/>
  <c r="A499" i="46"/>
  <c r="J500" i="46"/>
  <c r="K499" i="46"/>
  <c r="K582" i="46"/>
  <c r="A582" i="46"/>
  <c r="J515" i="46"/>
  <c r="A514" i="46"/>
  <c r="K514" i="46"/>
  <c r="K430" i="46"/>
  <c r="A430" i="46"/>
  <c r="A505" i="46"/>
  <c r="K505" i="46"/>
  <c r="A574" i="46"/>
  <c r="J575" i="46"/>
  <c r="K574" i="46"/>
  <c r="A452" i="46"/>
  <c r="K452" i="46"/>
  <c r="K528" i="42"/>
  <c r="A384" i="42"/>
  <c r="J349" i="44"/>
  <c r="K349" i="44" s="1"/>
  <c r="J353" i="44"/>
  <c r="K353" i="44" s="1"/>
  <c r="J351" i="44"/>
  <c r="A351" i="44" s="1"/>
  <c r="K454" i="46"/>
  <c r="A454" i="46"/>
  <c r="A580" i="46"/>
  <c r="K580" i="46"/>
  <c r="K368" i="46"/>
  <c r="A368" i="46"/>
  <c r="A407" i="46"/>
  <c r="K407" i="46"/>
  <c r="K566" i="42"/>
  <c r="J432" i="42"/>
  <c r="K432" i="42" s="1"/>
  <c r="J550" i="42"/>
  <c r="K550" i="42" s="1"/>
  <c r="K376" i="42"/>
  <c r="K360" i="42"/>
  <c r="J490" i="42"/>
  <c r="K490" i="42" s="1"/>
  <c r="A393" i="42"/>
  <c r="J490" i="44"/>
  <c r="A490" i="44" s="1"/>
  <c r="A382" i="44"/>
  <c r="K369" i="44"/>
  <c r="J432" i="44"/>
  <c r="K432" i="44" s="1"/>
  <c r="A579" i="44"/>
  <c r="K521" i="44"/>
  <c r="A431" i="42"/>
  <c r="K549" i="42"/>
  <c r="J492" i="42"/>
  <c r="A492" i="42" s="1"/>
  <c r="A489" i="42"/>
  <c r="A540" i="42"/>
  <c r="K380" i="44"/>
  <c r="J425" i="44"/>
  <c r="K425" i="44" s="1"/>
  <c r="A489" i="44"/>
  <c r="K431" i="44"/>
  <c r="K540" i="44"/>
  <c r="K496" i="44"/>
  <c r="J522" i="44"/>
  <c r="A522" i="44" s="1"/>
  <c r="A523" i="42"/>
  <c r="K427" i="42"/>
  <c r="A483" i="42"/>
  <c r="K496" i="42"/>
  <c r="K377" i="42"/>
  <c r="A396" i="42"/>
  <c r="A568" i="42"/>
  <c r="J480" i="42"/>
  <c r="A480" i="42" s="1"/>
  <c r="J383" i="42"/>
  <c r="A383" i="42" s="1"/>
  <c r="K429" i="42"/>
  <c r="K389" i="42"/>
  <c r="K448" i="42"/>
  <c r="K380" i="42"/>
  <c r="A433" i="44"/>
  <c r="A558" i="44"/>
  <c r="J392" i="44"/>
  <c r="A392" i="44" s="1"/>
  <c r="K378" i="44"/>
  <c r="A568" i="44"/>
  <c r="K344" i="44"/>
  <c r="A377" i="44"/>
  <c r="J524" i="44"/>
  <c r="A524" i="44" s="1"/>
  <c r="J368" i="42"/>
  <c r="A368" i="42" s="1"/>
  <c r="K388" i="42"/>
  <c r="K382" i="42"/>
  <c r="J355" i="42"/>
  <c r="A355" i="42" s="1"/>
  <c r="K534" i="44"/>
  <c r="J461" i="42"/>
  <c r="A461" i="42" s="1"/>
  <c r="A398" i="42"/>
  <c r="A523" i="44"/>
  <c r="K364" i="42"/>
  <c r="J438" i="42"/>
  <c r="A438" i="42" s="1"/>
  <c r="A375" i="44"/>
  <c r="J349" i="42"/>
  <c r="K349" i="42" s="1"/>
  <c r="J358" i="42"/>
  <c r="K358" i="42" s="1"/>
  <c r="A458" i="45"/>
  <c r="J469" i="45"/>
  <c r="K458" i="45"/>
  <c r="A504" i="45"/>
  <c r="K504" i="45"/>
  <c r="J505" i="45"/>
  <c r="K366" i="45"/>
  <c r="A366" i="45"/>
  <c r="A363" i="45"/>
  <c r="K363" i="45"/>
  <c r="A483" i="45"/>
  <c r="K483" i="45"/>
  <c r="J407" i="45"/>
  <c r="K406" i="45"/>
  <c r="A406" i="45"/>
  <c r="A436" i="45"/>
  <c r="K436" i="45"/>
  <c r="K523" i="45"/>
  <c r="A523" i="45"/>
  <c r="J524" i="45"/>
  <c r="K564" i="45"/>
  <c r="A564" i="45"/>
  <c r="J565" i="45"/>
  <c r="A585" i="45"/>
  <c r="K585" i="45"/>
  <c r="K376" i="45"/>
  <c r="A376" i="45"/>
  <c r="K367" i="42"/>
  <c r="J524" i="42"/>
  <c r="A524" i="42" s="1"/>
  <c r="J529" i="42"/>
  <c r="J530" i="42" s="1"/>
  <c r="J399" i="42"/>
  <c r="J400" i="42" s="1"/>
  <c r="A551" i="42"/>
  <c r="J338" i="42"/>
  <c r="A338" i="42" s="1"/>
  <c r="K534" i="42"/>
  <c r="J554" i="42"/>
  <c r="A554" i="42" s="1"/>
  <c r="J582" i="42"/>
  <c r="A582" i="42" s="1"/>
  <c r="A408" i="42"/>
  <c r="A437" i="42"/>
  <c r="J357" i="42"/>
  <c r="K357" i="42" s="1"/>
  <c r="J348" i="42"/>
  <c r="A348" i="42" s="1"/>
  <c r="A455" i="44"/>
  <c r="A453" i="45"/>
  <c r="J454" i="45"/>
  <c r="K453" i="45"/>
  <c r="A342" i="45"/>
  <c r="K342" i="45"/>
  <c r="K365" i="45"/>
  <c r="A365" i="45"/>
  <c r="A362" i="45"/>
  <c r="K362" i="45"/>
  <c r="J368" i="45"/>
  <c r="A367" i="45"/>
  <c r="K367" i="45"/>
  <c r="J482" i="45"/>
  <c r="K481" i="45"/>
  <c r="A481" i="45"/>
  <c r="A495" i="45"/>
  <c r="K495" i="45"/>
  <c r="J490" i="45"/>
  <c r="K489" i="45"/>
  <c r="A489" i="45"/>
  <c r="J544" i="45"/>
  <c r="K543" i="45"/>
  <c r="A543" i="45"/>
  <c r="A555" i="45"/>
  <c r="K555" i="45"/>
  <c r="A408" i="45"/>
  <c r="K408" i="45"/>
  <c r="J409" i="45"/>
  <c r="K443" i="45"/>
  <c r="J444" i="45"/>
  <c r="A443" i="45"/>
  <c r="A464" i="45"/>
  <c r="K464" i="45"/>
  <c r="J465" i="45"/>
  <c r="J463" i="45"/>
  <c r="A462" i="45"/>
  <c r="K462" i="45"/>
  <c r="J559" i="45"/>
  <c r="A558" i="45"/>
  <c r="K558" i="45"/>
  <c r="J569" i="45"/>
  <c r="K568" i="45"/>
  <c r="A568" i="45"/>
  <c r="J574" i="45"/>
  <c r="K573" i="45"/>
  <c r="A573" i="45"/>
  <c r="K372" i="45"/>
  <c r="A372" i="45"/>
  <c r="K375" i="45"/>
  <c r="A375" i="45"/>
  <c r="J383" i="45"/>
  <c r="K382" i="45"/>
  <c r="A382" i="45"/>
  <c r="K429" i="45"/>
  <c r="A429" i="45"/>
  <c r="J430" i="45"/>
  <c r="K434" i="45"/>
  <c r="A434" i="45"/>
  <c r="A388" i="45"/>
  <c r="K388" i="45"/>
  <c r="K396" i="45"/>
  <c r="A396" i="45"/>
  <c r="A528" i="45"/>
  <c r="J529" i="45"/>
  <c r="K528" i="45"/>
  <c r="A457" i="45"/>
  <c r="K457" i="45"/>
  <c r="K341" i="45"/>
  <c r="A341" i="45"/>
  <c r="K360" i="45"/>
  <c r="A360" i="45"/>
  <c r="A479" i="45"/>
  <c r="K479" i="45"/>
  <c r="J480" i="45"/>
  <c r="K549" i="45"/>
  <c r="A549" i="45"/>
  <c r="J550" i="45"/>
  <c r="A411" i="45"/>
  <c r="K411" i="45"/>
  <c r="A446" i="45"/>
  <c r="K446" i="45"/>
  <c r="A525" i="45"/>
  <c r="K525" i="45"/>
  <c r="A581" i="45"/>
  <c r="J582" i="45"/>
  <c r="K581" i="45"/>
  <c r="K377" i="45"/>
  <c r="A377" i="45"/>
  <c r="J425" i="45"/>
  <c r="A424" i="45"/>
  <c r="K424" i="45"/>
  <c r="A395" i="45"/>
  <c r="K395" i="45"/>
  <c r="J390" i="45"/>
  <c r="K389" i="45"/>
  <c r="A389" i="45"/>
  <c r="A460" i="42"/>
  <c r="J507" i="42"/>
  <c r="K507" i="42" s="1"/>
  <c r="J409" i="42"/>
  <c r="K409" i="42" s="1"/>
  <c r="J351" i="42"/>
  <c r="A351" i="42" s="1"/>
  <c r="J352" i="42"/>
  <c r="K352" i="42" s="1"/>
  <c r="A347" i="42"/>
  <c r="J456" i="44"/>
  <c r="A456" i="44" s="1"/>
  <c r="J353" i="45"/>
  <c r="A347" i="45"/>
  <c r="J350" i="45"/>
  <c r="J351" i="45"/>
  <c r="J355" i="45"/>
  <c r="J357" i="45"/>
  <c r="J354" i="45"/>
  <c r="J349" i="45"/>
  <c r="J348" i="45"/>
  <c r="J352" i="45"/>
  <c r="J358" i="45"/>
  <c r="A451" i="45"/>
  <c r="J452" i="45"/>
  <c r="K451" i="45"/>
  <c r="J449" i="45"/>
  <c r="K448" i="45"/>
  <c r="A448" i="45"/>
  <c r="K506" i="45"/>
  <c r="A506" i="45"/>
  <c r="J507" i="45"/>
  <c r="K364" i="45"/>
  <c r="A364" i="45"/>
  <c r="K369" i="45"/>
  <c r="A369" i="45"/>
  <c r="K370" i="45"/>
  <c r="A370" i="45"/>
  <c r="K486" i="45"/>
  <c r="A486" i="45"/>
  <c r="J487" i="45"/>
  <c r="J494" i="45"/>
  <c r="K493" i="45"/>
  <c r="A493" i="45"/>
  <c r="K553" i="45"/>
  <c r="A553" i="45"/>
  <c r="J554" i="45"/>
  <c r="A410" i="45"/>
  <c r="K410" i="45"/>
  <c r="A445" i="45"/>
  <c r="K445" i="45"/>
  <c r="A441" i="45"/>
  <c r="K441" i="45"/>
  <c r="J442" i="45"/>
  <c r="A346" i="45"/>
  <c r="K346" i="45"/>
  <c r="K460" i="45"/>
  <c r="J461" i="45"/>
  <c r="A460" i="45"/>
  <c r="A468" i="45"/>
  <c r="K468" i="45"/>
  <c r="J522" i="45"/>
  <c r="A521" i="45"/>
  <c r="K521" i="45"/>
  <c r="K566" i="45"/>
  <c r="A566" i="45"/>
  <c r="J567" i="45"/>
  <c r="A570" i="45"/>
  <c r="K570" i="45"/>
  <c r="K344" i="45"/>
  <c r="A344" i="45"/>
  <c r="J381" i="45"/>
  <c r="A380" i="45"/>
  <c r="K380" i="45"/>
  <c r="J379" i="45"/>
  <c r="K378" i="45"/>
  <c r="A378" i="45"/>
  <c r="K385" i="45"/>
  <c r="A385" i="45"/>
  <c r="J428" i="45"/>
  <c r="K427" i="45"/>
  <c r="A427" i="45"/>
  <c r="K391" i="45"/>
  <c r="A391" i="45"/>
  <c r="J392" i="45"/>
  <c r="J394" i="45"/>
  <c r="K393" i="45"/>
  <c r="A393" i="45"/>
  <c r="K534" i="45"/>
  <c r="A534" i="45"/>
  <c r="J535" i="45"/>
  <c r="K538" i="45"/>
  <c r="J539" i="45"/>
  <c r="A538" i="45"/>
  <c r="J354" i="42"/>
  <c r="A354" i="42" s="1"/>
  <c r="J353" i="42"/>
  <c r="A353" i="42" s="1"/>
  <c r="A455" i="45"/>
  <c r="J456" i="45"/>
  <c r="K455" i="45"/>
  <c r="J499" i="45"/>
  <c r="A498" i="45"/>
  <c r="K498" i="45"/>
  <c r="J338" i="45"/>
  <c r="A338" i="45" s="1"/>
  <c r="A340" i="45"/>
  <c r="K340" i="45"/>
  <c r="K361" i="45"/>
  <c r="A361" i="45"/>
  <c r="A471" i="45"/>
  <c r="K471" i="45"/>
  <c r="J472" i="45"/>
  <c r="J478" i="45"/>
  <c r="K477" i="45"/>
  <c r="A477" i="45"/>
  <c r="K491" i="45"/>
  <c r="A491" i="45"/>
  <c r="J492" i="45"/>
  <c r="K496" i="45"/>
  <c r="A496" i="45"/>
  <c r="J552" i="45"/>
  <c r="K551" i="45"/>
  <c r="A551" i="45"/>
  <c r="J399" i="45"/>
  <c r="A398" i="45"/>
  <c r="K398" i="45"/>
  <c r="A404" i="45"/>
  <c r="K404" i="45"/>
  <c r="J405" i="45"/>
  <c r="K439" i="45"/>
  <c r="J440" i="45"/>
  <c r="A439" i="45"/>
  <c r="A437" i="45"/>
  <c r="K437" i="45"/>
  <c r="J438" i="45"/>
  <c r="K466" i="45"/>
  <c r="J467" i="45"/>
  <c r="A466" i="45"/>
  <c r="K513" i="45"/>
  <c r="A513" i="45"/>
  <c r="J514" i="45"/>
  <c r="J520" i="45"/>
  <c r="K519" i="45"/>
  <c r="A519" i="45"/>
  <c r="K583" i="45"/>
  <c r="J584" i="45"/>
  <c r="A583" i="45"/>
  <c r="J580" i="45"/>
  <c r="K579" i="45"/>
  <c r="A579" i="45"/>
  <c r="K384" i="45"/>
  <c r="A384" i="45"/>
  <c r="K373" i="45"/>
  <c r="A373" i="45"/>
  <c r="K374" i="45"/>
  <c r="A374" i="45"/>
  <c r="A433" i="45"/>
  <c r="K433" i="45"/>
  <c r="J432" i="45"/>
  <c r="A431" i="45"/>
  <c r="K431" i="45"/>
  <c r="A387" i="45"/>
  <c r="K387" i="45"/>
  <c r="J537" i="45"/>
  <c r="K536" i="45"/>
  <c r="A536" i="45"/>
  <c r="K540" i="45"/>
  <c r="A540" i="45"/>
  <c r="K370" i="42"/>
  <c r="K519" i="42"/>
  <c r="J478" i="42"/>
  <c r="K478" i="42" s="1"/>
  <c r="K451" i="42"/>
  <c r="A457" i="42"/>
  <c r="K471" i="42"/>
  <c r="K477" i="42"/>
  <c r="J452" i="42"/>
  <c r="A452" i="42" s="1"/>
  <c r="A363" i="42"/>
  <c r="J472" i="42"/>
  <c r="K472" i="42" s="1"/>
  <c r="J520" i="42"/>
  <c r="A520" i="42" s="1"/>
  <c r="J530" i="44"/>
  <c r="A529" i="44"/>
  <c r="K529" i="44"/>
  <c r="A507" i="44"/>
  <c r="K507" i="44"/>
  <c r="K383" i="44"/>
  <c r="A383" i="44"/>
  <c r="A552" i="44"/>
  <c r="K552" i="44"/>
  <c r="K567" i="44"/>
  <c r="A567" i="44"/>
  <c r="A442" i="44"/>
  <c r="K442" i="44"/>
  <c r="J500" i="44"/>
  <c r="A499" i="44"/>
  <c r="K499" i="44"/>
  <c r="A565" i="44"/>
  <c r="K565" i="44"/>
  <c r="A584" i="44"/>
  <c r="K584" i="44"/>
  <c r="A444" i="44"/>
  <c r="K444" i="44"/>
  <c r="A452" i="44"/>
  <c r="K452" i="44"/>
  <c r="K381" i="44"/>
  <c r="A381" i="44"/>
  <c r="K379" i="44"/>
  <c r="A379" i="44"/>
  <c r="A514" i="44"/>
  <c r="K514" i="44"/>
  <c r="J515" i="44"/>
  <c r="A569" i="44"/>
  <c r="K569" i="44"/>
  <c r="A399" i="44"/>
  <c r="J400" i="44"/>
  <c r="K399" i="44"/>
  <c r="K539" i="44"/>
  <c r="A539" i="44"/>
  <c r="A390" i="44"/>
  <c r="K390" i="44"/>
  <c r="A467" i="44"/>
  <c r="K467" i="44"/>
  <c r="A505" i="44"/>
  <c r="K505" i="44"/>
  <c r="A368" i="44"/>
  <c r="K368" i="44"/>
  <c r="A494" i="44"/>
  <c r="K494" i="44"/>
  <c r="K559" i="44"/>
  <c r="A559" i="44"/>
  <c r="J560" i="44"/>
  <c r="K407" i="44"/>
  <c r="A394" i="44"/>
  <c r="K394" i="44"/>
  <c r="A463" i="44"/>
  <c r="K463" i="44"/>
  <c r="K430" i="44"/>
  <c r="A430" i="44"/>
  <c r="A405" i="44"/>
  <c r="K405" i="44"/>
  <c r="K461" i="44"/>
  <c r="A461" i="44"/>
  <c r="A580" i="44"/>
  <c r="K580" i="44"/>
  <c r="A472" i="44"/>
  <c r="J473" i="44"/>
  <c r="K472" i="44"/>
  <c r="A453" i="43"/>
  <c r="J454" i="43"/>
  <c r="K453" i="43"/>
  <c r="J452" i="43"/>
  <c r="K451" i="43"/>
  <c r="A451" i="43"/>
  <c r="J465" i="43"/>
  <c r="K464" i="43"/>
  <c r="A464" i="43"/>
  <c r="A468" i="43"/>
  <c r="K468" i="43"/>
  <c r="J507" i="43"/>
  <c r="K506" i="43"/>
  <c r="A506" i="43"/>
  <c r="J522" i="43"/>
  <c r="A521" i="43"/>
  <c r="K521" i="43"/>
  <c r="K360" i="43"/>
  <c r="A360" i="43"/>
  <c r="K370" i="43"/>
  <c r="A370" i="43"/>
  <c r="K366" i="43"/>
  <c r="A366" i="43"/>
  <c r="J480" i="43"/>
  <c r="K479" i="43"/>
  <c r="A479" i="43"/>
  <c r="A483" i="43"/>
  <c r="K483" i="43"/>
  <c r="J438" i="43"/>
  <c r="K437" i="43"/>
  <c r="A437" i="43"/>
  <c r="A436" i="43"/>
  <c r="K436" i="43"/>
  <c r="K495" i="43"/>
  <c r="A495" i="43"/>
  <c r="J490" i="43"/>
  <c r="K489" i="43"/>
  <c r="A489" i="43"/>
  <c r="A376" i="43"/>
  <c r="K376" i="43"/>
  <c r="K375" i="43"/>
  <c r="A375" i="43"/>
  <c r="K373" i="43"/>
  <c r="A373" i="43"/>
  <c r="A543" i="43"/>
  <c r="J544" i="43"/>
  <c r="K543" i="43"/>
  <c r="A555" i="43"/>
  <c r="K555" i="43"/>
  <c r="A434" i="43"/>
  <c r="K434" i="43"/>
  <c r="J567" i="43"/>
  <c r="K566" i="43"/>
  <c r="A566" i="43"/>
  <c r="J569" i="43"/>
  <c r="K568" i="43"/>
  <c r="A568" i="43"/>
  <c r="K573" i="43"/>
  <c r="J574" i="43"/>
  <c r="A573" i="43"/>
  <c r="K344" i="43"/>
  <c r="A344" i="43"/>
  <c r="K388" i="43"/>
  <c r="A388" i="43"/>
  <c r="A534" i="43"/>
  <c r="J535" i="43"/>
  <c r="K534" i="43"/>
  <c r="A457" i="43"/>
  <c r="K457" i="43"/>
  <c r="J467" i="43"/>
  <c r="K466" i="43"/>
  <c r="A466" i="43"/>
  <c r="K519" i="43"/>
  <c r="A519" i="43"/>
  <c r="J520" i="43"/>
  <c r="A340" i="43"/>
  <c r="K340" i="43"/>
  <c r="K365" i="43"/>
  <c r="A365" i="43"/>
  <c r="J368" i="43"/>
  <c r="A367" i="43"/>
  <c r="K367" i="43"/>
  <c r="K363" i="43"/>
  <c r="A363" i="43"/>
  <c r="J482" i="43"/>
  <c r="K481" i="43"/>
  <c r="A481" i="43"/>
  <c r="J399" i="43"/>
  <c r="K398" i="43"/>
  <c r="A398" i="43"/>
  <c r="J405" i="43"/>
  <c r="A404" i="43"/>
  <c r="K404" i="43"/>
  <c r="J440" i="43"/>
  <c r="A439" i="43"/>
  <c r="K439" i="43"/>
  <c r="J444" i="43"/>
  <c r="A443" i="43"/>
  <c r="K443" i="43"/>
  <c r="K346" i="43"/>
  <c r="A346" i="43"/>
  <c r="K486" i="43"/>
  <c r="J487" i="43"/>
  <c r="A486" i="43"/>
  <c r="J494" i="43"/>
  <c r="K493" i="43"/>
  <c r="A493" i="43"/>
  <c r="A372" i="43"/>
  <c r="K372" i="43"/>
  <c r="K374" i="43"/>
  <c r="A374" i="43"/>
  <c r="J379" i="43"/>
  <c r="A378" i="43"/>
  <c r="K378" i="43"/>
  <c r="J430" i="43"/>
  <c r="K429" i="43"/>
  <c r="A429" i="43"/>
  <c r="K558" i="43"/>
  <c r="J559" i="43"/>
  <c r="A558" i="43"/>
  <c r="A570" i="43"/>
  <c r="K570" i="43"/>
  <c r="K387" i="43"/>
  <c r="A387" i="43"/>
  <c r="A395" i="43"/>
  <c r="K395" i="43"/>
  <c r="K448" i="43"/>
  <c r="J449" i="43"/>
  <c r="A448" i="43"/>
  <c r="J469" i="43"/>
  <c r="K458" i="43"/>
  <c r="A458" i="43"/>
  <c r="K498" i="43"/>
  <c r="A498" i="43"/>
  <c r="J499" i="43"/>
  <c r="J514" i="43"/>
  <c r="K513" i="43"/>
  <c r="A513" i="43"/>
  <c r="K525" i="43"/>
  <c r="A525" i="43"/>
  <c r="K341" i="43"/>
  <c r="A341" i="43"/>
  <c r="A361" i="43"/>
  <c r="K361" i="43"/>
  <c r="A369" i="43"/>
  <c r="K369" i="43"/>
  <c r="A411" i="43"/>
  <c r="K411" i="43"/>
  <c r="J407" i="43"/>
  <c r="A406" i="43"/>
  <c r="K406" i="43"/>
  <c r="A446" i="43"/>
  <c r="K446" i="43"/>
  <c r="A445" i="43"/>
  <c r="K445" i="43"/>
  <c r="J355" i="43"/>
  <c r="J354" i="43"/>
  <c r="J349" i="43"/>
  <c r="J351" i="43"/>
  <c r="A347" i="43"/>
  <c r="J350" i="43"/>
  <c r="J352" i="43"/>
  <c r="J348" i="43"/>
  <c r="J353" i="43"/>
  <c r="J358" i="43"/>
  <c r="J357" i="43"/>
  <c r="J492" i="43"/>
  <c r="K491" i="43"/>
  <c r="A491" i="43"/>
  <c r="K496" i="43"/>
  <c r="A496" i="43"/>
  <c r="K385" i="43"/>
  <c r="A385" i="43"/>
  <c r="A384" i="43"/>
  <c r="K384" i="43"/>
  <c r="A551" i="43"/>
  <c r="J552" i="43"/>
  <c r="K551" i="43"/>
  <c r="A433" i="43"/>
  <c r="K433" i="43"/>
  <c r="A427" i="43"/>
  <c r="J428" i="43"/>
  <c r="K427" i="43"/>
  <c r="J582" i="43"/>
  <c r="K581" i="43"/>
  <c r="A581" i="43"/>
  <c r="J580" i="43"/>
  <c r="K579" i="43"/>
  <c r="A579" i="43"/>
  <c r="J392" i="43"/>
  <c r="K391" i="43"/>
  <c r="A391" i="43"/>
  <c r="A393" i="43"/>
  <c r="J394" i="43"/>
  <c r="K393" i="43"/>
  <c r="A536" i="43"/>
  <c r="J537" i="43"/>
  <c r="K536" i="43"/>
  <c r="K538" i="43"/>
  <c r="J539" i="43"/>
  <c r="A538" i="43"/>
  <c r="A455" i="43"/>
  <c r="K455" i="43"/>
  <c r="J456" i="43"/>
  <c r="K460" i="43"/>
  <c r="A460" i="43"/>
  <c r="J461" i="43"/>
  <c r="K462" i="43"/>
  <c r="A462" i="43"/>
  <c r="J463" i="43"/>
  <c r="K504" i="43"/>
  <c r="J505" i="43"/>
  <c r="A504" i="43"/>
  <c r="A523" i="43"/>
  <c r="J524" i="43"/>
  <c r="K523" i="43"/>
  <c r="A342" i="43"/>
  <c r="K342" i="43"/>
  <c r="A364" i="43"/>
  <c r="K364" i="43"/>
  <c r="K362" i="43"/>
  <c r="A362" i="43"/>
  <c r="K471" i="43"/>
  <c r="A471" i="43"/>
  <c r="J472" i="43"/>
  <c r="J478" i="43"/>
  <c r="K477" i="43"/>
  <c r="A477" i="43"/>
  <c r="K408" i="43"/>
  <c r="J409" i="43"/>
  <c r="A408" i="43"/>
  <c r="A410" i="43"/>
  <c r="K410" i="43"/>
  <c r="K441" i="43"/>
  <c r="J442" i="43"/>
  <c r="A441" i="43"/>
  <c r="K382" i="43"/>
  <c r="J383" i="43"/>
  <c r="A382" i="43"/>
  <c r="A380" i="43"/>
  <c r="K380" i="43"/>
  <c r="J381" i="43"/>
  <c r="K377" i="43"/>
  <c r="A377" i="43"/>
  <c r="K553" i="43"/>
  <c r="A553" i="43"/>
  <c r="J554" i="43"/>
  <c r="K549" i="43"/>
  <c r="J550" i="43"/>
  <c r="A549" i="43"/>
  <c r="K431" i="43"/>
  <c r="A431" i="43"/>
  <c r="J432" i="43"/>
  <c r="J425" i="43"/>
  <c r="K424" i="43"/>
  <c r="A424" i="43"/>
  <c r="K564" i="43"/>
  <c r="J565" i="43"/>
  <c r="A564" i="43"/>
  <c r="K583" i="43"/>
  <c r="A583" i="43"/>
  <c r="J584" i="43"/>
  <c r="A585" i="43"/>
  <c r="K585" i="43"/>
  <c r="A396" i="43"/>
  <c r="K396" i="43"/>
  <c r="J390" i="43"/>
  <c r="K389" i="43"/>
  <c r="A389" i="43"/>
  <c r="J529" i="43"/>
  <c r="K528" i="43"/>
  <c r="A528" i="43"/>
  <c r="K540" i="43"/>
  <c r="A540" i="43"/>
  <c r="K574" i="42"/>
  <c r="J575" i="42"/>
  <c r="A574" i="42"/>
  <c r="A565" i="42"/>
  <c r="K565" i="42"/>
  <c r="A350" i="42"/>
  <c r="K350" i="42"/>
  <c r="K454" i="42"/>
  <c r="A454" i="42"/>
  <c r="A444" i="42"/>
  <c r="K444" i="42"/>
  <c r="A569" i="42"/>
  <c r="K569" i="42"/>
  <c r="A405" i="42"/>
  <c r="K405" i="42"/>
  <c r="K394" i="42"/>
  <c r="A394" i="42"/>
  <c r="A456" i="42"/>
  <c r="K456" i="42"/>
  <c r="K487" i="42"/>
  <c r="A487" i="42"/>
  <c r="J488" i="42"/>
  <c r="K392" i="42"/>
  <c r="A392" i="42"/>
  <c r="A440" i="42"/>
  <c r="K440" i="42"/>
  <c r="A537" i="42"/>
  <c r="K537" i="42"/>
  <c r="K567" i="42"/>
  <c r="A567" i="42"/>
  <c r="A494" i="42"/>
  <c r="K494" i="42"/>
  <c r="K379" i="42"/>
  <c r="A379" i="42"/>
  <c r="A522" i="42"/>
  <c r="K522" i="42"/>
  <c r="A482" i="42"/>
  <c r="K482" i="42"/>
  <c r="A390" i="42"/>
  <c r="K390" i="42"/>
  <c r="J450" i="42"/>
  <c r="K449" i="42"/>
  <c r="A449" i="42"/>
  <c r="A537" i="68" l="1"/>
  <c r="K565" i="66"/>
  <c r="J530" i="66"/>
  <c r="K392" i="66"/>
  <c r="A574" i="68"/>
  <c r="A544" i="68"/>
  <c r="A580" i="68"/>
  <c r="A350" i="68"/>
  <c r="A454" i="68"/>
  <c r="A482" i="68"/>
  <c r="A469" i="66"/>
  <c r="A355" i="66"/>
  <c r="K357" i="68"/>
  <c r="K442" i="62"/>
  <c r="K535" i="68"/>
  <c r="A514" i="58"/>
  <c r="A520" i="60"/>
  <c r="A569" i="62"/>
  <c r="J473" i="64"/>
  <c r="J484" i="64" s="1"/>
  <c r="K350" i="64"/>
  <c r="A355" i="64"/>
  <c r="A482" i="66"/>
  <c r="A582" i="66"/>
  <c r="J530" i="68"/>
  <c r="A409" i="68"/>
  <c r="K351" i="56"/>
  <c r="J400" i="60"/>
  <c r="J401" i="60" s="1"/>
  <c r="J545" i="62"/>
  <c r="A381" i="64"/>
  <c r="A524" i="64"/>
  <c r="A567" i="66"/>
  <c r="K494" i="66"/>
  <c r="A352" i="66"/>
  <c r="A348" i="68"/>
  <c r="K358" i="68"/>
  <c r="A432" i="62"/>
  <c r="A354" i="64"/>
  <c r="K368" i="62"/>
  <c r="A405" i="62"/>
  <c r="J575" i="64"/>
  <c r="J576" i="64" s="1"/>
  <c r="K357" i="66"/>
  <c r="J450" i="66"/>
  <c r="J426" i="66"/>
  <c r="A426" i="66" s="1"/>
  <c r="J575" i="68"/>
  <c r="J586" i="68" s="1"/>
  <c r="K569" i="66"/>
  <c r="A449" i="66"/>
  <c r="K461" i="54"/>
  <c r="A565" i="62"/>
  <c r="A349" i="64"/>
  <c r="A383" i="69"/>
  <c r="K383" i="69"/>
  <c r="A582" i="69"/>
  <c r="K582" i="69"/>
  <c r="K353" i="69"/>
  <c r="A353" i="69"/>
  <c r="K537" i="69"/>
  <c r="A537" i="69"/>
  <c r="A522" i="69"/>
  <c r="K522" i="69"/>
  <c r="K438" i="54"/>
  <c r="K452" i="60"/>
  <c r="A394" i="64"/>
  <c r="A430" i="69"/>
  <c r="K430" i="69"/>
  <c r="A442" i="69"/>
  <c r="K442" i="69"/>
  <c r="A352" i="69"/>
  <c r="K352" i="69"/>
  <c r="A358" i="69"/>
  <c r="K358" i="69"/>
  <c r="A357" i="69"/>
  <c r="K357" i="69"/>
  <c r="K425" i="69"/>
  <c r="J426" i="69"/>
  <c r="A425" i="69"/>
  <c r="A580" i="69"/>
  <c r="K580" i="69"/>
  <c r="A567" i="69"/>
  <c r="K567" i="69"/>
  <c r="K544" i="69"/>
  <c r="A544" i="69"/>
  <c r="J545" i="69"/>
  <c r="A452" i="69"/>
  <c r="K452" i="69"/>
  <c r="A499" i="69"/>
  <c r="J500" i="69"/>
  <c r="K499" i="69"/>
  <c r="A494" i="69"/>
  <c r="K494" i="69"/>
  <c r="K559" i="69"/>
  <c r="J560" i="69"/>
  <c r="A559" i="69"/>
  <c r="A465" i="69"/>
  <c r="K465" i="69"/>
  <c r="A490" i="69"/>
  <c r="K490" i="69"/>
  <c r="A438" i="69"/>
  <c r="K438" i="69"/>
  <c r="A565" i="69"/>
  <c r="K565" i="69"/>
  <c r="K469" i="69"/>
  <c r="A469" i="69"/>
  <c r="K480" i="69"/>
  <c r="A480" i="69"/>
  <c r="J450" i="69"/>
  <c r="A449" i="69"/>
  <c r="K449" i="69"/>
  <c r="K350" i="69"/>
  <c r="A350" i="69"/>
  <c r="A405" i="69"/>
  <c r="K405" i="69"/>
  <c r="A554" i="69"/>
  <c r="K554" i="69"/>
  <c r="A463" i="69"/>
  <c r="K463" i="69"/>
  <c r="A463" i="54"/>
  <c r="A582" i="62"/>
  <c r="A494" i="64"/>
  <c r="K514" i="66"/>
  <c r="A394" i="69"/>
  <c r="K394" i="69"/>
  <c r="K368" i="69"/>
  <c r="A368" i="69"/>
  <c r="K444" i="69"/>
  <c r="A444" i="69"/>
  <c r="A552" i="69"/>
  <c r="K552" i="69"/>
  <c r="K351" i="69"/>
  <c r="A351" i="69"/>
  <c r="K348" i="69"/>
  <c r="A348" i="69"/>
  <c r="A478" i="69"/>
  <c r="K478" i="69"/>
  <c r="A399" i="69"/>
  <c r="J400" i="69"/>
  <c r="K399" i="69"/>
  <c r="A569" i="69"/>
  <c r="K569" i="69"/>
  <c r="A467" i="69"/>
  <c r="K467" i="69"/>
  <c r="J530" i="69"/>
  <c r="K529" i="69"/>
  <c r="A529" i="69"/>
  <c r="A390" i="69"/>
  <c r="K390" i="69"/>
  <c r="K492" i="69"/>
  <c r="A492" i="69"/>
  <c r="A428" i="69"/>
  <c r="K428" i="69"/>
  <c r="A407" i="69"/>
  <c r="K407" i="69"/>
  <c r="K461" i="69"/>
  <c r="A461" i="69"/>
  <c r="A524" i="69"/>
  <c r="K524" i="69"/>
  <c r="A505" i="69"/>
  <c r="K505" i="69"/>
  <c r="K480" i="64"/>
  <c r="K480" i="66"/>
  <c r="J515" i="66"/>
  <c r="K515" i="66" s="1"/>
  <c r="K442" i="66"/>
  <c r="K348" i="66"/>
  <c r="A539" i="69"/>
  <c r="K539" i="69"/>
  <c r="A456" i="69"/>
  <c r="K456" i="69"/>
  <c r="K354" i="69"/>
  <c r="A354" i="69"/>
  <c r="K349" i="69"/>
  <c r="A349" i="69"/>
  <c r="K355" i="69"/>
  <c r="A355" i="69"/>
  <c r="J356" i="69"/>
  <c r="A535" i="69"/>
  <c r="K535" i="69"/>
  <c r="K392" i="69"/>
  <c r="A392" i="69"/>
  <c r="J515" i="69"/>
  <c r="K514" i="69"/>
  <c r="A514" i="69"/>
  <c r="A409" i="69"/>
  <c r="K409" i="69"/>
  <c r="A454" i="69"/>
  <c r="K454" i="69"/>
  <c r="K482" i="69"/>
  <c r="A482" i="69"/>
  <c r="K381" i="69"/>
  <c r="A381" i="69"/>
  <c r="K487" i="69"/>
  <c r="A487" i="69"/>
  <c r="J488" i="69"/>
  <c r="K440" i="69"/>
  <c r="A440" i="69"/>
  <c r="A584" i="69"/>
  <c r="K584" i="69"/>
  <c r="K507" i="69"/>
  <c r="A507" i="69"/>
  <c r="A520" i="69"/>
  <c r="K520" i="69"/>
  <c r="J473" i="69"/>
  <c r="K472" i="69"/>
  <c r="A472" i="69"/>
  <c r="K379" i="69"/>
  <c r="A379" i="69"/>
  <c r="A432" i="69"/>
  <c r="K432" i="69"/>
  <c r="J575" i="69"/>
  <c r="K574" i="69"/>
  <c r="A574" i="69"/>
  <c r="A550" i="69"/>
  <c r="K550" i="69"/>
  <c r="K444" i="64"/>
  <c r="K350" i="66"/>
  <c r="A444" i="58"/>
  <c r="J450" i="64"/>
  <c r="A450" i="64" s="1"/>
  <c r="A552" i="54"/>
  <c r="K565" i="54"/>
  <c r="K465" i="56"/>
  <c r="A438" i="58"/>
  <c r="K569" i="60"/>
  <c r="K520" i="66"/>
  <c r="K544" i="58"/>
  <c r="K390" i="62"/>
  <c r="A392" i="62"/>
  <c r="A442" i="64"/>
  <c r="K379" i="64"/>
  <c r="K353" i="66"/>
  <c r="A430" i="66"/>
  <c r="A390" i="60"/>
  <c r="A552" i="60"/>
  <c r="A379" i="54"/>
  <c r="A559" i="54"/>
  <c r="A469" i="54"/>
  <c r="A430" i="62"/>
  <c r="K355" i="66"/>
  <c r="A356" i="68"/>
  <c r="K356" i="68"/>
  <c r="K582" i="54"/>
  <c r="K552" i="56"/>
  <c r="A492" i="60"/>
  <c r="A450" i="68"/>
  <c r="K450" i="68"/>
  <c r="A560" i="68"/>
  <c r="J571" i="68"/>
  <c r="J561" i="68"/>
  <c r="K560" i="68"/>
  <c r="K426" i="68"/>
  <c r="A426" i="68"/>
  <c r="J546" i="68"/>
  <c r="J556" i="68"/>
  <c r="K545" i="68"/>
  <c r="A545" i="68"/>
  <c r="J484" i="68"/>
  <c r="J474" i="68"/>
  <c r="A473" i="68"/>
  <c r="K473" i="68"/>
  <c r="J531" i="68"/>
  <c r="K530" i="68"/>
  <c r="J541" i="68"/>
  <c r="A530" i="68"/>
  <c r="A400" i="68"/>
  <c r="J401" i="68"/>
  <c r="K400" i="68"/>
  <c r="A488" i="68"/>
  <c r="K488" i="68"/>
  <c r="K507" i="56"/>
  <c r="K469" i="58"/>
  <c r="A499" i="60"/>
  <c r="K383" i="62"/>
  <c r="A515" i="68"/>
  <c r="K515" i="68"/>
  <c r="J526" i="68"/>
  <c r="J516" i="68"/>
  <c r="A575" i="68"/>
  <c r="J510" i="68"/>
  <c r="K500" i="68"/>
  <c r="A500" i="68"/>
  <c r="J511" i="68"/>
  <c r="J508" i="68"/>
  <c r="J501" i="68"/>
  <c r="A358" i="54"/>
  <c r="K461" i="56"/>
  <c r="A478" i="56"/>
  <c r="K425" i="58"/>
  <c r="K469" i="60"/>
  <c r="A478" i="62"/>
  <c r="K350" i="54"/>
  <c r="A425" i="58"/>
  <c r="A552" i="42"/>
  <c r="K465" i="54"/>
  <c r="J450" i="62"/>
  <c r="A450" i="62" s="1"/>
  <c r="A407" i="48"/>
  <c r="K440" i="54"/>
  <c r="J560" i="54"/>
  <c r="K560" i="54" s="1"/>
  <c r="K550" i="56"/>
  <c r="A394" i="60"/>
  <c r="A442" i="60"/>
  <c r="A480" i="60"/>
  <c r="K499" i="60"/>
  <c r="A444" i="62"/>
  <c r="J560" i="62"/>
  <c r="J571" i="62" s="1"/>
  <c r="A524" i="62"/>
  <c r="A409" i="64"/>
  <c r="K353" i="64"/>
  <c r="A574" i="64"/>
  <c r="K539" i="54"/>
  <c r="K456" i="56"/>
  <c r="K394" i="56"/>
  <c r="A444" i="56"/>
  <c r="K444" i="60"/>
  <c r="K467" i="62"/>
  <c r="A535" i="64"/>
  <c r="K552" i="64"/>
  <c r="A348" i="64"/>
  <c r="A492" i="64"/>
  <c r="A440" i="46"/>
  <c r="K492" i="67"/>
  <c r="A492" i="67"/>
  <c r="A461" i="67"/>
  <c r="K461" i="67"/>
  <c r="A430" i="67"/>
  <c r="K430" i="67"/>
  <c r="A392" i="67"/>
  <c r="K392" i="67"/>
  <c r="A442" i="46"/>
  <c r="A580" i="60"/>
  <c r="A349" i="62"/>
  <c r="K381" i="67"/>
  <c r="A381" i="67"/>
  <c r="A537" i="67"/>
  <c r="K537" i="67"/>
  <c r="K524" i="67"/>
  <c r="A524" i="67"/>
  <c r="J545" i="67"/>
  <c r="A544" i="67"/>
  <c r="K544" i="67"/>
  <c r="K574" i="67"/>
  <c r="A574" i="67"/>
  <c r="J575" i="67"/>
  <c r="A569" i="67"/>
  <c r="K569" i="67"/>
  <c r="K520" i="67"/>
  <c r="A520" i="67"/>
  <c r="K507" i="67"/>
  <c r="A507" i="67"/>
  <c r="A552" i="67"/>
  <c r="K552" i="67"/>
  <c r="K349" i="67"/>
  <c r="A349" i="67"/>
  <c r="A357" i="67"/>
  <c r="K357" i="67"/>
  <c r="K355" i="67"/>
  <c r="A355" i="67"/>
  <c r="J356" i="67"/>
  <c r="A584" i="67"/>
  <c r="K584" i="67"/>
  <c r="A565" i="67"/>
  <c r="K565" i="67"/>
  <c r="A432" i="67"/>
  <c r="K432" i="67"/>
  <c r="A440" i="67"/>
  <c r="K440" i="67"/>
  <c r="A490" i="67"/>
  <c r="K490" i="67"/>
  <c r="A580" i="67"/>
  <c r="K580" i="67"/>
  <c r="A407" i="67"/>
  <c r="K407" i="67"/>
  <c r="K535" i="67"/>
  <c r="A535" i="67"/>
  <c r="A480" i="67"/>
  <c r="K480" i="67"/>
  <c r="J560" i="67"/>
  <c r="K559" i="67"/>
  <c r="A559" i="67"/>
  <c r="A463" i="67"/>
  <c r="K463" i="67"/>
  <c r="K379" i="67"/>
  <c r="A379" i="67"/>
  <c r="A352" i="67"/>
  <c r="K352" i="67"/>
  <c r="K348" i="67"/>
  <c r="A348" i="67"/>
  <c r="K554" i="67"/>
  <c r="A554" i="67"/>
  <c r="A505" i="67"/>
  <c r="K505" i="67"/>
  <c r="A452" i="67"/>
  <c r="K452" i="67"/>
  <c r="K442" i="48"/>
  <c r="A449" i="62"/>
  <c r="K569" i="64"/>
  <c r="A428" i="67"/>
  <c r="K428" i="67"/>
  <c r="K567" i="67"/>
  <c r="A567" i="67"/>
  <c r="K522" i="67"/>
  <c r="A522" i="67"/>
  <c r="A499" i="67"/>
  <c r="K499" i="67"/>
  <c r="J500" i="67"/>
  <c r="A465" i="67"/>
  <c r="K465" i="67"/>
  <c r="K394" i="67"/>
  <c r="A394" i="67"/>
  <c r="A478" i="67"/>
  <c r="K478" i="67"/>
  <c r="K438" i="67"/>
  <c r="A438" i="67"/>
  <c r="A494" i="67"/>
  <c r="K494" i="67"/>
  <c r="K358" i="67"/>
  <c r="A358" i="67"/>
  <c r="K353" i="67"/>
  <c r="A353" i="67"/>
  <c r="A514" i="67"/>
  <c r="K514" i="67"/>
  <c r="J515" i="67"/>
  <c r="A399" i="67"/>
  <c r="K399" i="67"/>
  <c r="J400" i="67"/>
  <c r="A456" i="67"/>
  <c r="K456" i="67"/>
  <c r="A454" i="67"/>
  <c r="K454" i="67"/>
  <c r="A390" i="67"/>
  <c r="K390" i="67"/>
  <c r="A482" i="67"/>
  <c r="K482" i="67"/>
  <c r="A442" i="67"/>
  <c r="K442" i="67"/>
  <c r="J488" i="67"/>
  <c r="A487" i="67"/>
  <c r="K487" i="67"/>
  <c r="K405" i="67"/>
  <c r="A405" i="67"/>
  <c r="K469" i="42"/>
  <c r="K490" i="54"/>
  <c r="K494" i="54"/>
  <c r="A430" i="60"/>
  <c r="J473" i="67"/>
  <c r="A472" i="67"/>
  <c r="K472" i="67"/>
  <c r="A425" i="67"/>
  <c r="K425" i="67"/>
  <c r="J426" i="67"/>
  <c r="K469" i="67"/>
  <c r="A469" i="67"/>
  <c r="K383" i="67"/>
  <c r="A383" i="67"/>
  <c r="A539" i="67"/>
  <c r="K539" i="67"/>
  <c r="A449" i="67"/>
  <c r="K449" i="67"/>
  <c r="J450" i="67"/>
  <c r="A444" i="67"/>
  <c r="K444" i="67"/>
  <c r="A354" i="67"/>
  <c r="K354" i="67"/>
  <c r="A351" i="67"/>
  <c r="K351" i="67"/>
  <c r="A350" i="67"/>
  <c r="K350" i="67"/>
  <c r="K368" i="67"/>
  <c r="A368" i="67"/>
  <c r="K550" i="67"/>
  <c r="A550" i="67"/>
  <c r="J530" i="67"/>
  <c r="A529" i="67"/>
  <c r="K529" i="67"/>
  <c r="A582" i="67"/>
  <c r="K582" i="67"/>
  <c r="A409" i="67"/>
  <c r="K409" i="67"/>
  <c r="A467" i="67"/>
  <c r="K467" i="67"/>
  <c r="K535" i="42"/>
  <c r="K480" i="44"/>
  <c r="A472" i="48"/>
  <c r="K507" i="54"/>
  <c r="J400" i="54"/>
  <c r="J401" i="54" s="1"/>
  <c r="A520" i="54"/>
  <c r="J473" i="62"/>
  <c r="A473" i="62" s="1"/>
  <c r="A514" i="64"/>
  <c r="K480" i="48"/>
  <c r="K472" i="48"/>
  <c r="A352" i="54"/>
  <c r="K358" i="56"/>
  <c r="A582" i="56"/>
  <c r="A357" i="64"/>
  <c r="A430" i="64"/>
  <c r="K390" i="64"/>
  <c r="J515" i="64"/>
  <c r="K515" i="64" s="1"/>
  <c r="J450" i="44"/>
  <c r="A450" i="44" s="1"/>
  <c r="A472" i="58"/>
  <c r="K524" i="60"/>
  <c r="A522" i="60"/>
  <c r="K442" i="42"/>
  <c r="K383" i="56"/>
  <c r="J400" i="56"/>
  <c r="K400" i="56" s="1"/>
  <c r="J530" i="56"/>
  <c r="K530" i="56" s="1"/>
  <c r="A399" i="58"/>
  <c r="J426" i="42"/>
  <c r="A426" i="42" s="1"/>
  <c r="A520" i="46"/>
  <c r="A399" i="56"/>
  <c r="K449" i="64"/>
  <c r="K381" i="42"/>
  <c r="K492" i="44"/>
  <c r="A440" i="44"/>
  <c r="K522" i="56"/>
  <c r="A569" i="56"/>
  <c r="A348" i="60"/>
  <c r="J515" i="62"/>
  <c r="J526" i="62" s="1"/>
  <c r="A545" i="66"/>
  <c r="J556" i="66"/>
  <c r="K545" i="66"/>
  <c r="J546" i="66"/>
  <c r="J510" i="66"/>
  <c r="K500" i="66"/>
  <c r="J511" i="66"/>
  <c r="J501" i="66"/>
  <c r="J508" i="66"/>
  <c r="A500" i="66"/>
  <c r="K430" i="42"/>
  <c r="K569" i="46"/>
  <c r="A456" i="46"/>
  <c r="K465" i="48"/>
  <c r="K442" i="54"/>
  <c r="K514" i="54"/>
  <c r="J500" i="56"/>
  <c r="J510" i="56" s="1"/>
  <c r="K463" i="60"/>
  <c r="K394" i="62"/>
  <c r="J575" i="62"/>
  <c r="K575" i="62" s="1"/>
  <c r="A472" i="62"/>
  <c r="A454" i="64"/>
  <c r="K488" i="66"/>
  <c r="A488" i="66"/>
  <c r="A356" i="66"/>
  <c r="K356" i="66"/>
  <c r="K450" i="66"/>
  <c r="A450" i="66"/>
  <c r="J541" i="66"/>
  <c r="J531" i="66"/>
  <c r="K530" i="66"/>
  <c r="A530" i="66"/>
  <c r="J576" i="66"/>
  <c r="K575" i="66"/>
  <c r="A575" i="66"/>
  <c r="J586" i="66"/>
  <c r="K426" i="66"/>
  <c r="A515" i="66"/>
  <c r="J401" i="66"/>
  <c r="K400" i="66"/>
  <c r="A400" i="66"/>
  <c r="J571" i="66"/>
  <c r="A560" i="66"/>
  <c r="K560" i="66"/>
  <c r="J561" i="66"/>
  <c r="K409" i="46"/>
  <c r="K368" i="54"/>
  <c r="A520" i="58"/>
  <c r="K465" i="64"/>
  <c r="J484" i="66"/>
  <c r="A473" i="66"/>
  <c r="J474" i="66"/>
  <c r="K473" i="66"/>
  <c r="J560" i="46"/>
  <c r="K560" i="46" s="1"/>
  <c r="K357" i="54"/>
  <c r="K467" i="54"/>
  <c r="A349" i="54"/>
  <c r="A544" i="58"/>
  <c r="A353" i="62"/>
  <c r="K584" i="56"/>
  <c r="K358" i="64"/>
  <c r="J488" i="62"/>
  <c r="K488" i="62" s="1"/>
  <c r="A567" i="64"/>
  <c r="A478" i="44"/>
  <c r="A465" i="46"/>
  <c r="A574" i="48"/>
  <c r="K392" i="54"/>
  <c r="J515" i="54"/>
  <c r="A515" i="54" s="1"/>
  <c r="K449" i="56"/>
  <c r="K349" i="56"/>
  <c r="A465" i="60"/>
  <c r="A514" i="62"/>
  <c r="K580" i="62"/>
  <c r="A490" i="64"/>
  <c r="J575" i="44"/>
  <c r="J586" i="44" s="1"/>
  <c r="K522" i="54"/>
  <c r="A565" i="60"/>
  <c r="A550" i="62"/>
  <c r="A539" i="62"/>
  <c r="K428" i="62"/>
  <c r="J473" i="46"/>
  <c r="J474" i="46" s="1"/>
  <c r="K355" i="48"/>
  <c r="A567" i="54"/>
  <c r="K348" i="54"/>
  <c r="A499" i="56"/>
  <c r="A529" i="56"/>
  <c r="A584" i="60"/>
  <c r="K574" i="62"/>
  <c r="K463" i="42"/>
  <c r="K559" i="42"/>
  <c r="K449" i="44"/>
  <c r="K467" i="46"/>
  <c r="K520" i="48"/>
  <c r="A355" i="48"/>
  <c r="K574" i="48"/>
  <c r="K580" i="54"/>
  <c r="A407" i="54"/>
  <c r="K354" i="54"/>
  <c r="A348" i="56"/>
  <c r="K355" i="62"/>
  <c r="K409" i="60"/>
  <c r="A520" i="65"/>
  <c r="K520" i="65"/>
  <c r="J500" i="65"/>
  <c r="K499" i="65"/>
  <c r="A499" i="65"/>
  <c r="K529" i="65"/>
  <c r="A529" i="65"/>
  <c r="J530" i="65"/>
  <c r="K505" i="65"/>
  <c r="A505" i="65"/>
  <c r="A399" i="65"/>
  <c r="J400" i="65"/>
  <c r="K399" i="65"/>
  <c r="A358" i="65"/>
  <c r="K358" i="65"/>
  <c r="A554" i="65"/>
  <c r="K554" i="65"/>
  <c r="A432" i="65"/>
  <c r="K432" i="65"/>
  <c r="A494" i="65"/>
  <c r="K494" i="65"/>
  <c r="K456" i="65"/>
  <c r="A456" i="65"/>
  <c r="A438" i="48"/>
  <c r="A452" i="48"/>
  <c r="A454" i="48"/>
  <c r="A574" i="54"/>
  <c r="K399" i="60"/>
  <c r="A432" i="60"/>
  <c r="A425" i="60"/>
  <c r="A544" i="62"/>
  <c r="A351" i="62"/>
  <c r="A399" i="62"/>
  <c r="K472" i="64"/>
  <c r="K514" i="65"/>
  <c r="J515" i="65"/>
  <c r="A514" i="65"/>
  <c r="A394" i="65"/>
  <c r="K394" i="65"/>
  <c r="A465" i="65"/>
  <c r="K465" i="65"/>
  <c r="K352" i="65"/>
  <c r="A352" i="65"/>
  <c r="A349" i="65"/>
  <c r="K349" i="65"/>
  <c r="K354" i="65"/>
  <c r="A354" i="65"/>
  <c r="A580" i="65"/>
  <c r="K580" i="65"/>
  <c r="K507" i="65"/>
  <c r="A507" i="65"/>
  <c r="A454" i="65"/>
  <c r="K454" i="65"/>
  <c r="A567" i="65"/>
  <c r="K567" i="65"/>
  <c r="A390" i="65"/>
  <c r="K390" i="65"/>
  <c r="A428" i="65"/>
  <c r="K428" i="65"/>
  <c r="A490" i="65"/>
  <c r="K490" i="65"/>
  <c r="A467" i="65"/>
  <c r="K467" i="65"/>
  <c r="K535" i="65"/>
  <c r="A535" i="65"/>
  <c r="K425" i="65"/>
  <c r="A425" i="65"/>
  <c r="J426" i="65"/>
  <c r="A552" i="65"/>
  <c r="K552" i="65"/>
  <c r="A348" i="65"/>
  <c r="K348" i="65"/>
  <c r="A438" i="65"/>
  <c r="K438" i="65"/>
  <c r="A409" i="65"/>
  <c r="K409" i="65"/>
  <c r="A442" i="65"/>
  <c r="K442" i="65"/>
  <c r="K438" i="44"/>
  <c r="K478" i="48"/>
  <c r="K537" i="54"/>
  <c r="K574" i="54"/>
  <c r="A480" i="54"/>
  <c r="A529" i="54"/>
  <c r="K405" i="56"/>
  <c r="K469" i="56"/>
  <c r="K452" i="56"/>
  <c r="K438" i="60"/>
  <c r="J426" i="60"/>
  <c r="K426" i="60" s="1"/>
  <c r="K358" i="62"/>
  <c r="K399" i="62"/>
  <c r="A381" i="65"/>
  <c r="K381" i="65"/>
  <c r="A392" i="65"/>
  <c r="K392" i="65"/>
  <c r="K469" i="65"/>
  <c r="A469" i="65"/>
  <c r="A351" i="65"/>
  <c r="K351" i="65"/>
  <c r="K353" i="65"/>
  <c r="A353" i="65"/>
  <c r="K582" i="65"/>
  <c r="A582" i="65"/>
  <c r="A569" i="65"/>
  <c r="K569" i="65"/>
  <c r="K524" i="65"/>
  <c r="A524" i="65"/>
  <c r="K461" i="65"/>
  <c r="A461" i="65"/>
  <c r="A574" i="65"/>
  <c r="J575" i="65"/>
  <c r="K574" i="65"/>
  <c r="A565" i="65"/>
  <c r="K565" i="65"/>
  <c r="A444" i="65"/>
  <c r="K444" i="65"/>
  <c r="K368" i="65"/>
  <c r="A368" i="65"/>
  <c r="A449" i="65"/>
  <c r="J450" i="65"/>
  <c r="K449" i="65"/>
  <c r="A539" i="65"/>
  <c r="K539" i="65"/>
  <c r="K430" i="65"/>
  <c r="A430" i="65"/>
  <c r="J545" i="65"/>
  <c r="A544" i="65"/>
  <c r="K544" i="65"/>
  <c r="K350" i="65"/>
  <c r="A350" i="65"/>
  <c r="K480" i="65"/>
  <c r="A480" i="65"/>
  <c r="K537" i="65"/>
  <c r="A537" i="65"/>
  <c r="K383" i="65"/>
  <c r="A383" i="65"/>
  <c r="A478" i="65"/>
  <c r="K478" i="65"/>
  <c r="K452" i="65"/>
  <c r="A452" i="65"/>
  <c r="A379" i="65"/>
  <c r="K379" i="65"/>
  <c r="A482" i="65"/>
  <c r="K482" i="65"/>
  <c r="A405" i="65"/>
  <c r="K405" i="65"/>
  <c r="J450" i="48"/>
  <c r="K450" i="48" s="1"/>
  <c r="A584" i="65"/>
  <c r="K584" i="65"/>
  <c r="A550" i="65"/>
  <c r="K550" i="65"/>
  <c r="A440" i="65"/>
  <c r="K440" i="65"/>
  <c r="A463" i="65"/>
  <c r="K463" i="65"/>
  <c r="A407" i="65"/>
  <c r="K407" i="65"/>
  <c r="J488" i="65"/>
  <c r="K487" i="65"/>
  <c r="A487" i="65"/>
  <c r="K472" i="65"/>
  <c r="A472" i="65"/>
  <c r="J473" i="65"/>
  <c r="A357" i="65"/>
  <c r="K357" i="65"/>
  <c r="J356" i="65"/>
  <c r="A355" i="65"/>
  <c r="K355" i="65"/>
  <c r="K492" i="65"/>
  <c r="A492" i="65"/>
  <c r="A522" i="65"/>
  <c r="K522" i="65"/>
  <c r="K559" i="65"/>
  <c r="A559" i="65"/>
  <c r="J560" i="65"/>
  <c r="A425" i="42"/>
  <c r="K368" i="48"/>
  <c r="K353" i="54"/>
  <c r="A449" i="56"/>
  <c r="K487" i="62"/>
  <c r="A524" i="46"/>
  <c r="A351" i="54"/>
  <c r="K569" i="54"/>
  <c r="A456" i="54"/>
  <c r="A444" i="54"/>
  <c r="A522" i="58"/>
  <c r="K399" i="58"/>
  <c r="A507" i="60"/>
  <c r="A467" i="42"/>
  <c r="K454" i="44"/>
  <c r="K505" i="48"/>
  <c r="K490" i="58"/>
  <c r="A355" i="62"/>
  <c r="K473" i="64"/>
  <c r="K530" i="64"/>
  <c r="J541" i="64"/>
  <c r="J531" i="64"/>
  <c r="A530" i="64"/>
  <c r="J546" i="64"/>
  <c r="A545" i="64"/>
  <c r="J556" i="64"/>
  <c r="K545" i="64"/>
  <c r="K400" i="64"/>
  <c r="A400" i="64"/>
  <c r="J401" i="64"/>
  <c r="K488" i="64"/>
  <c r="A488" i="64"/>
  <c r="A426" i="64"/>
  <c r="K426" i="64"/>
  <c r="K358" i="60"/>
  <c r="A357" i="62"/>
  <c r="J586" i="64"/>
  <c r="J561" i="64"/>
  <c r="A560" i="64"/>
  <c r="J571" i="64"/>
  <c r="K560" i="64"/>
  <c r="A353" i="60"/>
  <c r="K500" i="64"/>
  <c r="A500" i="64"/>
  <c r="J511" i="64"/>
  <c r="J508" i="64"/>
  <c r="J510" i="64"/>
  <c r="J501" i="64"/>
  <c r="K356" i="64"/>
  <c r="A356" i="64"/>
  <c r="A352" i="62"/>
  <c r="K492" i="62"/>
  <c r="A354" i="62"/>
  <c r="A354" i="46"/>
  <c r="A507" i="46"/>
  <c r="J530" i="60"/>
  <c r="J531" i="60" s="1"/>
  <c r="A350" i="62"/>
  <c r="K392" i="58"/>
  <c r="J356" i="58"/>
  <c r="A356" i="58" s="1"/>
  <c r="A539" i="63"/>
  <c r="K539" i="63"/>
  <c r="A428" i="63"/>
  <c r="K428" i="63"/>
  <c r="K522" i="63"/>
  <c r="A522" i="63"/>
  <c r="A554" i="63"/>
  <c r="K554" i="63"/>
  <c r="K529" i="63"/>
  <c r="J530" i="63"/>
  <c r="A529" i="63"/>
  <c r="A394" i="63"/>
  <c r="K394" i="63"/>
  <c r="K430" i="63"/>
  <c r="A430" i="63"/>
  <c r="K381" i="63"/>
  <c r="A381" i="63"/>
  <c r="K392" i="63"/>
  <c r="A392" i="63"/>
  <c r="A494" i="63"/>
  <c r="K494" i="63"/>
  <c r="K352" i="63"/>
  <c r="A352" i="63"/>
  <c r="K350" i="63"/>
  <c r="A350" i="63"/>
  <c r="K349" i="63"/>
  <c r="A349" i="63"/>
  <c r="K472" i="58"/>
  <c r="A550" i="63"/>
  <c r="K550" i="63"/>
  <c r="A490" i="63"/>
  <c r="K490" i="63"/>
  <c r="A482" i="63"/>
  <c r="K482" i="63"/>
  <c r="K524" i="63"/>
  <c r="A524" i="63"/>
  <c r="J500" i="63"/>
  <c r="K499" i="63"/>
  <c r="A499" i="63"/>
  <c r="K535" i="63"/>
  <c r="A535" i="63"/>
  <c r="A580" i="63"/>
  <c r="K580" i="63"/>
  <c r="A472" i="63"/>
  <c r="J473" i="63"/>
  <c r="K472" i="63"/>
  <c r="A452" i="63"/>
  <c r="K452" i="63"/>
  <c r="K432" i="63"/>
  <c r="A432" i="63"/>
  <c r="A409" i="63"/>
  <c r="K409" i="63"/>
  <c r="K480" i="63"/>
  <c r="A480" i="63"/>
  <c r="A552" i="63"/>
  <c r="K552" i="63"/>
  <c r="A492" i="63"/>
  <c r="K492" i="63"/>
  <c r="A440" i="63"/>
  <c r="K440" i="63"/>
  <c r="K514" i="63"/>
  <c r="J515" i="63"/>
  <c r="A514" i="63"/>
  <c r="K353" i="63"/>
  <c r="A353" i="63"/>
  <c r="K354" i="63"/>
  <c r="A354" i="63"/>
  <c r="A582" i="58"/>
  <c r="K357" i="60"/>
  <c r="A352" i="60"/>
  <c r="A379" i="63"/>
  <c r="K379" i="63"/>
  <c r="K405" i="63"/>
  <c r="A405" i="63"/>
  <c r="A467" i="63"/>
  <c r="K467" i="63"/>
  <c r="A582" i="63"/>
  <c r="K582" i="63"/>
  <c r="K438" i="63"/>
  <c r="A438" i="63"/>
  <c r="A520" i="63"/>
  <c r="K520" i="63"/>
  <c r="K507" i="63"/>
  <c r="A507" i="63"/>
  <c r="J560" i="63"/>
  <c r="K559" i="63"/>
  <c r="A559" i="63"/>
  <c r="A444" i="63"/>
  <c r="K444" i="63"/>
  <c r="K449" i="63"/>
  <c r="J450" i="63"/>
  <c r="A449" i="63"/>
  <c r="A390" i="63"/>
  <c r="K390" i="63"/>
  <c r="K574" i="63"/>
  <c r="A574" i="63"/>
  <c r="J575" i="63"/>
  <c r="K567" i="63"/>
  <c r="A567" i="63"/>
  <c r="K442" i="63"/>
  <c r="A442" i="63"/>
  <c r="K469" i="63"/>
  <c r="A469" i="63"/>
  <c r="K351" i="63"/>
  <c r="A351" i="63"/>
  <c r="K348" i="63"/>
  <c r="A348" i="63"/>
  <c r="J356" i="63"/>
  <c r="A355" i="63"/>
  <c r="K355" i="63"/>
  <c r="A584" i="63"/>
  <c r="K584" i="63"/>
  <c r="A565" i="63"/>
  <c r="K565" i="63"/>
  <c r="K368" i="63"/>
  <c r="A368" i="63"/>
  <c r="K454" i="63"/>
  <c r="A454" i="63"/>
  <c r="J426" i="63"/>
  <c r="A425" i="63"/>
  <c r="K425" i="63"/>
  <c r="K383" i="63"/>
  <c r="A383" i="63"/>
  <c r="A465" i="63"/>
  <c r="K465" i="63"/>
  <c r="A456" i="63"/>
  <c r="K456" i="63"/>
  <c r="J545" i="63"/>
  <c r="A544" i="63"/>
  <c r="K544" i="63"/>
  <c r="J488" i="63"/>
  <c r="K487" i="63"/>
  <c r="A487" i="63"/>
  <c r="J400" i="63"/>
  <c r="A399" i="63"/>
  <c r="K399" i="63"/>
  <c r="A478" i="63"/>
  <c r="K478" i="63"/>
  <c r="A463" i="63"/>
  <c r="K463" i="63"/>
  <c r="A461" i="63"/>
  <c r="K461" i="63"/>
  <c r="A537" i="63"/>
  <c r="K537" i="63"/>
  <c r="A569" i="63"/>
  <c r="K569" i="63"/>
  <c r="A407" i="63"/>
  <c r="K407" i="63"/>
  <c r="A505" i="63"/>
  <c r="K505" i="63"/>
  <c r="K357" i="63"/>
  <c r="A357" i="63"/>
  <c r="K358" i="63"/>
  <c r="A358" i="63"/>
  <c r="A354" i="60"/>
  <c r="K358" i="58"/>
  <c r="A529" i="60"/>
  <c r="A507" i="48"/>
  <c r="K539" i="58"/>
  <c r="A368" i="58"/>
  <c r="A554" i="58"/>
  <c r="K356" i="62"/>
  <c r="A356" i="62"/>
  <c r="J401" i="62"/>
  <c r="K400" i="62"/>
  <c r="A400" i="62"/>
  <c r="J556" i="62"/>
  <c r="K545" i="62"/>
  <c r="J546" i="62"/>
  <c r="A545" i="62"/>
  <c r="A560" i="62"/>
  <c r="J501" i="62"/>
  <c r="A500" i="62"/>
  <c r="J508" i="62"/>
  <c r="J510" i="62"/>
  <c r="J511" i="62"/>
  <c r="K500" i="62"/>
  <c r="J541" i="62"/>
  <c r="K530" i="62"/>
  <c r="J531" i="62"/>
  <c r="A530" i="62"/>
  <c r="K426" i="62"/>
  <c r="A426" i="62"/>
  <c r="K357" i="58"/>
  <c r="K357" i="46"/>
  <c r="A539" i="46"/>
  <c r="A492" i="56"/>
  <c r="K355" i="54"/>
  <c r="K425" i="54"/>
  <c r="A461" i="58"/>
  <c r="J356" i="56"/>
  <c r="A356" i="56" s="1"/>
  <c r="A349" i="60"/>
  <c r="A574" i="60"/>
  <c r="K350" i="58"/>
  <c r="K390" i="58"/>
  <c r="K490" i="60"/>
  <c r="K574" i="60"/>
  <c r="A355" i="56"/>
  <c r="K559" i="58"/>
  <c r="K381" i="60"/>
  <c r="A352" i="56"/>
  <c r="A353" i="58"/>
  <c r="A349" i="44"/>
  <c r="A355" i="58"/>
  <c r="K351" i="58"/>
  <c r="A348" i="58"/>
  <c r="J560" i="60"/>
  <c r="A560" i="60" s="1"/>
  <c r="K351" i="60"/>
  <c r="A381" i="58"/>
  <c r="A428" i="58"/>
  <c r="J560" i="58"/>
  <c r="A560" i="58" s="1"/>
  <c r="A559" i="60"/>
  <c r="K392" i="60"/>
  <c r="A350" i="60"/>
  <c r="K354" i="58"/>
  <c r="K559" i="48"/>
  <c r="A539" i="48"/>
  <c r="K487" i="48"/>
  <c r="K353" i="56"/>
  <c r="K535" i="56"/>
  <c r="A565" i="61"/>
  <c r="K565" i="61"/>
  <c r="A428" i="61"/>
  <c r="K428" i="61"/>
  <c r="K381" i="61"/>
  <c r="A381" i="61"/>
  <c r="K539" i="61"/>
  <c r="A539" i="61"/>
  <c r="K550" i="61"/>
  <c r="A550" i="61"/>
  <c r="A352" i="61"/>
  <c r="K352" i="61"/>
  <c r="J356" i="61"/>
  <c r="A355" i="61"/>
  <c r="K355" i="61"/>
  <c r="A444" i="61"/>
  <c r="K444" i="61"/>
  <c r="K399" i="61"/>
  <c r="J400" i="61"/>
  <c r="A399" i="61"/>
  <c r="A522" i="61"/>
  <c r="K522" i="61"/>
  <c r="K507" i="61"/>
  <c r="A507" i="61"/>
  <c r="K567" i="61"/>
  <c r="A567" i="61"/>
  <c r="A494" i="61"/>
  <c r="K494" i="61"/>
  <c r="A552" i="61"/>
  <c r="K552" i="61"/>
  <c r="K368" i="61"/>
  <c r="A368" i="61"/>
  <c r="A454" i="61"/>
  <c r="K454" i="61"/>
  <c r="A394" i="61"/>
  <c r="K394" i="61"/>
  <c r="A580" i="61"/>
  <c r="K580" i="61"/>
  <c r="K430" i="61"/>
  <c r="A430" i="61"/>
  <c r="K350" i="61"/>
  <c r="A350" i="61"/>
  <c r="A354" i="61"/>
  <c r="K354" i="61"/>
  <c r="A349" i="61"/>
  <c r="K349" i="61"/>
  <c r="A524" i="61"/>
  <c r="K524" i="61"/>
  <c r="J450" i="61"/>
  <c r="A449" i="61"/>
  <c r="K449" i="61"/>
  <c r="A559" i="61"/>
  <c r="J560" i="61"/>
  <c r="K559" i="61"/>
  <c r="K442" i="61"/>
  <c r="A442" i="61"/>
  <c r="A461" i="61"/>
  <c r="K461" i="61"/>
  <c r="A452" i="61"/>
  <c r="K452" i="61"/>
  <c r="A520" i="61"/>
  <c r="K520" i="61"/>
  <c r="A582" i="61"/>
  <c r="K582" i="61"/>
  <c r="A554" i="61"/>
  <c r="K554" i="61"/>
  <c r="A407" i="61"/>
  <c r="K407" i="61"/>
  <c r="A537" i="61"/>
  <c r="K537" i="61"/>
  <c r="A392" i="61"/>
  <c r="K392" i="61"/>
  <c r="A348" i="61"/>
  <c r="K348" i="61"/>
  <c r="K353" i="61"/>
  <c r="A353" i="61"/>
  <c r="K351" i="61"/>
  <c r="A351" i="61"/>
  <c r="J426" i="61"/>
  <c r="A425" i="61"/>
  <c r="K425" i="61"/>
  <c r="A440" i="61"/>
  <c r="K440" i="61"/>
  <c r="J515" i="61"/>
  <c r="A514" i="61"/>
  <c r="K514" i="61"/>
  <c r="A390" i="61"/>
  <c r="K390" i="61"/>
  <c r="A569" i="61"/>
  <c r="K569" i="61"/>
  <c r="K544" i="61"/>
  <c r="J545" i="61"/>
  <c r="A544" i="61"/>
  <c r="K480" i="61"/>
  <c r="A480" i="61"/>
  <c r="A465" i="61"/>
  <c r="K465" i="61"/>
  <c r="A379" i="61"/>
  <c r="K379" i="61"/>
  <c r="A490" i="61"/>
  <c r="K490" i="61"/>
  <c r="A505" i="61"/>
  <c r="K505" i="61"/>
  <c r="A456" i="61"/>
  <c r="K456" i="61"/>
  <c r="J575" i="61"/>
  <c r="K574" i="61"/>
  <c r="A574" i="61"/>
  <c r="A432" i="61"/>
  <c r="K432" i="61"/>
  <c r="K492" i="61"/>
  <c r="A492" i="61"/>
  <c r="K357" i="61"/>
  <c r="A357" i="61"/>
  <c r="K358" i="61"/>
  <c r="A358" i="61"/>
  <c r="A409" i="61"/>
  <c r="K409" i="61"/>
  <c r="A482" i="61"/>
  <c r="K482" i="61"/>
  <c r="J500" i="61"/>
  <c r="K499" i="61"/>
  <c r="A499" i="61"/>
  <c r="A467" i="61"/>
  <c r="K467" i="61"/>
  <c r="K469" i="61"/>
  <c r="A469" i="61"/>
  <c r="K535" i="61"/>
  <c r="A535" i="61"/>
  <c r="A487" i="61"/>
  <c r="J488" i="61"/>
  <c r="K487" i="61"/>
  <c r="A472" i="61"/>
  <c r="J473" i="61"/>
  <c r="K472" i="61"/>
  <c r="J530" i="61"/>
  <c r="A529" i="61"/>
  <c r="K529" i="61"/>
  <c r="K584" i="61"/>
  <c r="A584" i="61"/>
  <c r="K383" i="61"/>
  <c r="A383" i="61"/>
  <c r="K438" i="61"/>
  <c r="A438" i="61"/>
  <c r="A405" i="61"/>
  <c r="K405" i="61"/>
  <c r="A478" i="61"/>
  <c r="K478" i="61"/>
  <c r="A463" i="61"/>
  <c r="K463" i="61"/>
  <c r="A409" i="44"/>
  <c r="K449" i="46"/>
  <c r="A444" i="46"/>
  <c r="A355" i="54"/>
  <c r="K472" i="54"/>
  <c r="A350" i="56"/>
  <c r="A379" i="58"/>
  <c r="A574" i="44"/>
  <c r="K537" i="46"/>
  <c r="J473" i="54"/>
  <c r="K473" i="54" s="1"/>
  <c r="A425" i="54"/>
  <c r="K379" i="56"/>
  <c r="K505" i="42"/>
  <c r="A449" i="46"/>
  <c r="A392" i="56"/>
  <c r="J575" i="56"/>
  <c r="A575" i="56" s="1"/>
  <c r="A487" i="58"/>
  <c r="K355" i="42"/>
  <c r="A449" i="48"/>
  <c r="K574" i="56"/>
  <c r="K357" i="56"/>
  <c r="K348" i="48"/>
  <c r="K358" i="48"/>
  <c r="A381" i="56"/>
  <c r="A352" i="58"/>
  <c r="A430" i="58"/>
  <c r="K487" i="58"/>
  <c r="K537" i="48"/>
  <c r="K354" i="56"/>
  <c r="J526" i="60"/>
  <c r="J516" i="60"/>
  <c r="A515" i="60"/>
  <c r="K515" i="60"/>
  <c r="A473" i="60"/>
  <c r="K473" i="60"/>
  <c r="J484" i="60"/>
  <c r="J474" i="60"/>
  <c r="J546" i="60"/>
  <c r="A545" i="60"/>
  <c r="J556" i="60"/>
  <c r="K545" i="60"/>
  <c r="J511" i="60"/>
  <c r="J508" i="60"/>
  <c r="J510" i="60"/>
  <c r="K500" i="60"/>
  <c r="J501" i="60"/>
  <c r="A500" i="60"/>
  <c r="J576" i="60"/>
  <c r="A575" i="60"/>
  <c r="J586" i="60"/>
  <c r="K575" i="60"/>
  <c r="A488" i="60"/>
  <c r="K488" i="60"/>
  <c r="A450" i="60"/>
  <c r="K450" i="60"/>
  <c r="A356" i="60"/>
  <c r="K356" i="60"/>
  <c r="A400" i="60"/>
  <c r="A522" i="59"/>
  <c r="K522" i="59"/>
  <c r="J450" i="59"/>
  <c r="A449" i="59"/>
  <c r="K449" i="59"/>
  <c r="J530" i="59"/>
  <c r="K529" i="59"/>
  <c r="A529" i="59"/>
  <c r="A428" i="59"/>
  <c r="K428" i="59"/>
  <c r="A383" i="59"/>
  <c r="K383" i="59"/>
  <c r="K472" i="59"/>
  <c r="J473" i="59"/>
  <c r="A472" i="59"/>
  <c r="K507" i="59"/>
  <c r="A507" i="59"/>
  <c r="A514" i="59"/>
  <c r="K514" i="59"/>
  <c r="J515" i="59"/>
  <c r="A390" i="59"/>
  <c r="K390" i="59"/>
  <c r="J575" i="59"/>
  <c r="K574" i="59"/>
  <c r="A574" i="59"/>
  <c r="K567" i="59"/>
  <c r="A567" i="59"/>
  <c r="K552" i="59"/>
  <c r="A552" i="59"/>
  <c r="A351" i="59"/>
  <c r="K351" i="59"/>
  <c r="K425" i="59"/>
  <c r="J426" i="59"/>
  <c r="A425" i="59"/>
  <c r="A539" i="59"/>
  <c r="K539" i="59"/>
  <c r="K461" i="59"/>
  <c r="A461" i="59"/>
  <c r="K432" i="59"/>
  <c r="A432" i="59"/>
  <c r="A492" i="59"/>
  <c r="K492" i="59"/>
  <c r="K480" i="59"/>
  <c r="A480" i="59"/>
  <c r="A569" i="59"/>
  <c r="K569" i="59"/>
  <c r="A494" i="59"/>
  <c r="K494" i="59"/>
  <c r="A444" i="59"/>
  <c r="K444" i="59"/>
  <c r="A456" i="59"/>
  <c r="K456" i="59"/>
  <c r="K352" i="59"/>
  <c r="A352" i="59"/>
  <c r="K350" i="59"/>
  <c r="A350" i="59"/>
  <c r="A353" i="59"/>
  <c r="K353" i="59"/>
  <c r="A394" i="59"/>
  <c r="K394" i="59"/>
  <c r="A565" i="59"/>
  <c r="K565" i="59"/>
  <c r="A490" i="59"/>
  <c r="K490" i="59"/>
  <c r="A482" i="59"/>
  <c r="K482" i="59"/>
  <c r="A467" i="59"/>
  <c r="K467" i="59"/>
  <c r="K582" i="59"/>
  <c r="A582" i="59"/>
  <c r="J545" i="59"/>
  <c r="A544" i="59"/>
  <c r="K544" i="59"/>
  <c r="A442" i="59"/>
  <c r="K442" i="59"/>
  <c r="A409" i="59"/>
  <c r="K409" i="59"/>
  <c r="A454" i="59"/>
  <c r="K454" i="59"/>
  <c r="A537" i="59"/>
  <c r="K537" i="59"/>
  <c r="A559" i="59"/>
  <c r="J560" i="59"/>
  <c r="K559" i="59"/>
  <c r="A554" i="59"/>
  <c r="K554" i="59"/>
  <c r="K465" i="59"/>
  <c r="A465" i="59"/>
  <c r="A392" i="59"/>
  <c r="K392" i="59"/>
  <c r="A381" i="59"/>
  <c r="K381" i="59"/>
  <c r="A440" i="59"/>
  <c r="K440" i="59"/>
  <c r="A407" i="59"/>
  <c r="K407" i="59"/>
  <c r="A524" i="59"/>
  <c r="K524" i="59"/>
  <c r="A349" i="59"/>
  <c r="K349" i="59"/>
  <c r="K355" i="59"/>
  <c r="J356" i="59"/>
  <c r="A355" i="59"/>
  <c r="K358" i="59"/>
  <c r="A358" i="59"/>
  <c r="K535" i="59"/>
  <c r="A535" i="59"/>
  <c r="A584" i="59"/>
  <c r="K584" i="59"/>
  <c r="A550" i="59"/>
  <c r="K550" i="59"/>
  <c r="K379" i="59"/>
  <c r="A379" i="59"/>
  <c r="K438" i="59"/>
  <c r="A438" i="59"/>
  <c r="K520" i="59"/>
  <c r="A520" i="59"/>
  <c r="K499" i="59"/>
  <c r="A499" i="59"/>
  <c r="J500" i="59"/>
  <c r="A580" i="59"/>
  <c r="K580" i="59"/>
  <c r="K430" i="59"/>
  <c r="A430" i="59"/>
  <c r="A487" i="59"/>
  <c r="J488" i="59"/>
  <c r="K487" i="59"/>
  <c r="K368" i="59"/>
  <c r="A368" i="59"/>
  <c r="K452" i="59"/>
  <c r="A452" i="59"/>
  <c r="J400" i="59"/>
  <c r="A399" i="59"/>
  <c r="K399" i="59"/>
  <c r="A478" i="59"/>
  <c r="K478" i="59"/>
  <c r="A463" i="59"/>
  <c r="K463" i="59"/>
  <c r="K469" i="59"/>
  <c r="A469" i="59"/>
  <c r="A405" i="59"/>
  <c r="K405" i="59"/>
  <c r="A505" i="59"/>
  <c r="K505" i="59"/>
  <c r="K357" i="59"/>
  <c r="A357" i="59"/>
  <c r="K354" i="59"/>
  <c r="A354" i="59"/>
  <c r="K348" i="59"/>
  <c r="A348" i="59"/>
  <c r="J474" i="58"/>
  <c r="K473" i="58"/>
  <c r="A473" i="58"/>
  <c r="J484" i="58"/>
  <c r="A545" i="58"/>
  <c r="J556" i="58"/>
  <c r="K545" i="58"/>
  <c r="J546" i="58"/>
  <c r="J531" i="58"/>
  <c r="A530" i="58"/>
  <c r="J541" i="58"/>
  <c r="K530" i="58"/>
  <c r="K426" i="58"/>
  <c r="A426" i="58"/>
  <c r="K488" i="58"/>
  <c r="A488" i="58"/>
  <c r="J401" i="58"/>
  <c r="K400" i="58"/>
  <c r="A400" i="58"/>
  <c r="K450" i="58"/>
  <c r="A450" i="58"/>
  <c r="J516" i="58"/>
  <c r="A515" i="58"/>
  <c r="J526" i="58"/>
  <c r="K515" i="58"/>
  <c r="A500" i="58"/>
  <c r="J508" i="58"/>
  <c r="J510" i="58"/>
  <c r="J511" i="58"/>
  <c r="J501" i="58"/>
  <c r="K500" i="58"/>
  <c r="A575" i="58"/>
  <c r="J586" i="58"/>
  <c r="K575" i="58"/>
  <c r="J576" i="58"/>
  <c r="K358" i="46"/>
  <c r="A461" i="46"/>
  <c r="J560" i="48"/>
  <c r="J561" i="48" s="1"/>
  <c r="J488" i="48"/>
  <c r="A488" i="48" s="1"/>
  <c r="J560" i="42"/>
  <c r="J571" i="42" s="1"/>
  <c r="K550" i="44"/>
  <c r="K514" i="42"/>
  <c r="A492" i="46"/>
  <c r="K357" i="44"/>
  <c r="K529" i="57"/>
  <c r="J530" i="57"/>
  <c r="A529" i="57"/>
  <c r="A432" i="57"/>
  <c r="K432" i="57"/>
  <c r="A514" i="57"/>
  <c r="K514" i="57"/>
  <c r="J515" i="57"/>
  <c r="K469" i="57"/>
  <c r="A469" i="57"/>
  <c r="A582" i="57"/>
  <c r="K582" i="57"/>
  <c r="A454" i="57"/>
  <c r="K454" i="57"/>
  <c r="A550" i="57"/>
  <c r="K550" i="57"/>
  <c r="K440" i="57"/>
  <c r="A440" i="57"/>
  <c r="A480" i="57"/>
  <c r="K480" i="57"/>
  <c r="K461" i="57"/>
  <c r="A461" i="57"/>
  <c r="A554" i="57"/>
  <c r="K554" i="57"/>
  <c r="A490" i="57"/>
  <c r="K490" i="57"/>
  <c r="A354" i="57"/>
  <c r="K354" i="57"/>
  <c r="A565" i="57"/>
  <c r="K565" i="57"/>
  <c r="K379" i="57"/>
  <c r="A379" i="57"/>
  <c r="A438" i="57"/>
  <c r="K438" i="57"/>
  <c r="A407" i="57"/>
  <c r="K407" i="57"/>
  <c r="A482" i="57"/>
  <c r="K482" i="57"/>
  <c r="A522" i="57"/>
  <c r="K522" i="57"/>
  <c r="A535" i="57"/>
  <c r="K535" i="57"/>
  <c r="A430" i="57"/>
  <c r="K430" i="57"/>
  <c r="K465" i="57"/>
  <c r="A465" i="57"/>
  <c r="A478" i="57"/>
  <c r="K478" i="57"/>
  <c r="K505" i="57"/>
  <c r="A505" i="57"/>
  <c r="A409" i="57"/>
  <c r="K409" i="57"/>
  <c r="A452" i="57"/>
  <c r="K452" i="57"/>
  <c r="A358" i="57"/>
  <c r="K358" i="57"/>
  <c r="K348" i="57"/>
  <c r="A348" i="57"/>
  <c r="A352" i="57"/>
  <c r="K352" i="57"/>
  <c r="K392" i="57"/>
  <c r="A392" i="57"/>
  <c r="A584" i="57"/>
  <c r="K584" i="57"/>
  <c r="A428" i="57"/>
  <c r="K428" i="57"/>
  <c r="K544" i="57"/>
  <c r="J545" i="57"/>
  <c r="A544" i="57"/>
  <c r="K381" i="57"/>
  <c r="A381" i="57"/>
  <c r="K368" i="57"/>
  <c r="A368" i="57"/>
  <c r="K499" i="57"/>
  <c r="A499" i="57"/>
  <c r="J500" i="57"/>
  <c r="A467" i="57"/>
  <c r="K467" i="57"/>
  <c r="K537" i="57"/>
  <c r="A537" i="57"/>
  <c r="J426" i="57"/>
  <c r="K425" i="57"/>
  <c r="A425" i="57"/>
  <c r="A442" i="57"/>
  <c r="K442" i="57"/>
  <c r="K472" i="57"/>
  <c r="J473" i="57"/>
  <c r="A472" i="57"/>
  <c r="K520" i="57"/>
  <c r="A520" i="57"/>
  <c r="K507" i="57"/>
  <c r="A507" i="57"/>
  <c r="A559" i="57"/>
  <c r="J560" i="57"/>
  <c r="K559" i="57"/>
  <c r="A494" i="57"/>
  <c r="K494" i="57"/>
  <c r="K399" i="57"/>
  <c r="J400" i="57"/>
  <c r="A399" i="57"/>
  <c r="A524" i="57"/>
  <c r="K524" i="57"/>
  <c r="A463" i="57"/>
  <c r="K463" i="57"/>
  <c r="K539" i="57"/>
  <c r="A539" i="57"/>
  <c r="A394" i="57"/>
  <c r="K394" i="57"/>
  <c r="J575" i="57"/>
  <c r="A574" i="57"/>
  <c r="K574" i="57"/>
  <c r="A569" i="57"/>
  <c r="K569" i="57"/>
  <c r="A487" i="57"/>
  <c r="J488" i="57"/>
  <c r="K487" i="57"/>
  <c r="A444" i="57"/>
  <c r="K444" i="57"/>
  <c r="K349" i="57"/>
  <c r="A349" i="57"/>
  <c r="K350" i="57"/>
  <c r="A350" i="57"/>
  <c r="K351" i="57"/>
  <c r="A351" i="57"/>
  <c r="K552" i="57"/>
  <c r="A552" i="57"/>
  <c r="K456" i="57"/>
  <c r="A456" i="57"/>
  <c r="A580" i="57"/>
  <c r="K580" i="57"/>
  <c r="A492" i="57"/>
  <c r="K492" i="57"/>
  <c r="A405" i="57"/>
  <c r="K405" i="57"/>
  <c r="A390" i="57"/>
  <c r="K390" i="57"/>
  <c r="K449" i="57"/>
  <c r="A449" i="57"/>
  <c r="J450" i="57"/>
  <c r="K567" i="57"/>
  <c r="A567" i="57"/>
  <c r="A383" i="57"/>
  <c r="K383" i="57"/>
  <c r="A357" i="57"/>
  <c r="K357" i="57"/>
  <c r="K353" i="57"/>
  <c r="A353" i="57"/>
  <c r="K355" i="57"/>
  <c r="J356" i="57"/>
  <c r="A355" i="57"/>
  <c r="K544" i="42"/>
  <c r="A520" i="44"/>
  <c r="A482" i="44"/>
  <c r="K472" i="46"/>
  <c r="K465" i="42"/>
  <c r="A544" i="42"/>
  <c r="K428" i="44"/>
  <c r="K488" i="56"/>
  <c r="A488" i="56"/>
  <c r="A400" i="56"/>
  <c r="K450" i="56"/>
  <c r="A450" i="56"/>
  <c r="A473" i="56"/>
  <c r="K473" i="56"/>
  <c r="J484" i="56"/>
  <c r="J474" i="56"/>
  <c r="A426" i="56"/>
  <c r="K426" i="56"/>
  <c r="J546" i="56"/>
  <c r="A545" i="56"/>
  <c r="J556" i="56"/>
  <c r="K545" i="56"/>
  <c r="J571" i="56"/>
  <c r="A560" i="56"/>
  <c r="K560" i="56"/>
  <c r="J561" i="56"/>
  <c r="A500" i="56"/>
  <c r="A515" i="56"/>
  <c r="K515" i="56"/>
  <c r="J516" i="56"/>
  <c r="J526" i="56"/>
  <c r="K469" i="48"/>
  <c r="K499" i="42"/>
  <c r="A482" i="48"/>
  <c r="K582" i="48"/>
  <c r="A539" i="55"/>
  <c r="K539" i="55"/>
  <c r="A559" i="55"/>
  <c r="J560" i="55"/>
  <c r="K559" i="55"/>
  <c r="A544" i="55"/>
  <c r="K544" i="55"/>
  <c r="J545" i="55"/>
  <c r="K480" i="55"/>
  <c r="A480" i="55"/>
  <c r="A505" i="55"/>
  <c r="K505" i="55"/>
  <c r="A463" i="55"/>
  <c r="K463" i="55"/>
  <c r="A358" i="55"/>
  <c r="K358" i="55"/>
  <c r="K349" i="55"/>
  <c r="A349" i="55"/>
  <c r="K354" i="55"/>
  <c r="A354" i="55"/>
  <c r="A584" i="55"/>
  <c r="K584" i="55"/>
  <c r="A490" i="55"/>
  <c r="K490" i="55"/>
  <c r="K368" i="55"/>
  <c r="A368" i="55"/>
  <c r="A454" i="55"/>
  <c r="K454" i="55"/>
  <c r="K381" i="55"/>
  <c r="A381" i="55"/>
  <c r="A467" i="55"/>
  <c r="K467" i="55"/>
  <c r="A535" i="55"/>
  <c r="K535" i="55"/>
  <c r="A580" i="55"/>
  <c r="K580" i="55"/>
  <c r="A405" i="55"/>
  <c r="K405" i="55"/>
  <c r="K472" i="55"/>
  <c r="A472" i="55"/>
  <c r="J473" i="55"/>
  <c r="A394" i="55"/>
  <c r="K394" i="55"/>
  <c r="J400" i="55"/>
  <c r="K399" i="55"/>
  <c r="A399" i="55"/>
  <c r="A478" i="55"/>
  <c r="K478" i="55"/>
  <c r="A465" i="55"/>
  <c r="K465" i="55"/>
  <c r="K449" i="55"/>
  <c r="A449" i="55"/>
  <c r="J450" i="55"/>
  <c r="K353" i="55"/>
  <c r="A353" i="55"/>
  <c r="A351" i="55"/>
  <c r="K351" i="55"/>
  <c r="A348" i="55"/>
  <c r="K348" i="55"/>
  <c r="K392" i="55"/>
  <c r="A392" i="55"/>
  <c r="A569" i="55"/>
  <c r="K569" i="55"/>
  <c r="K550" i="55"/>
  <c r="A550" i="55"/>
  <c r="K582" i="55"/>
  <c r="A582" i="55"/>
  <c r="J426" i="55"/>
  <c r="K425" i="55"/>
  <c r="A425" i="55"/>
  <c r="K430" i="55"/>
  <c r="A430" i="55"/>
  <c r="A482" i="55"/>
  <c r="K482" i="55"/>
  <c r="J530" i="55"/>
  <c r="A529" i="55"/>
  <c r="K529" i="55"/>
  <c r="A442" i="55"/>
  <c r="K442" i="55"/>
  <c r="A520" i="55"/>
  <c r="K520" i="55"/>
  <c r="K507" i="55"/>
  <c r="A507" i="55"/>
  <c r="A494" i="55"/>
  <c r="K494" i="55"/>
  <c r="K355" i="55"/>
  <c r="A355" i="55"/>
  <c r="J356" i="55"/>
  <c r="A352" i="55"/>
  <c r="K352" i="55"/>
  <c r="A444" i="55"/>
  <c r="K444" i="55"/>
  <c r="A407" i="55"/>
  <c r="K407" i="55"/>
  <c r="A524" i="55"/>
  <c r="K524" i="55"/>
  <c r="A452" i="55"/>
  <c r="K452" i="55"/>
  <c r="A390" i="55"/>
  <c r="K390" i="55"/>
  <c r="A438" i="55"/>
  <c r="K438" i="55"/>
  <c r="A522" i="55"/>
  <c r="K522" i="55"/>
  <c r="A428" i="55"/>
  <c r="K428" i="55"/>
  <c r="A552" i="55"/>
  <c r="K552" i="55"/>
  <c r="K492" i="55"/>
  <c r="A492" i="55"/>
  <c r="K461" i="55"/>
  <c r="A461" i="55"/>
  <c r="A432" i="55"/>
  <c r="K432" i="55"/>
  <c r="A383" i="55"/>
  <c r="K383" i="55"/>
  <c r="A440" i="55"/>
  <c r="K440" i="55"/>
  <c r="K350" i="55"/>
  <c r="A350" i="55"/>
  <c r="K357" i="55"/>
  <c r="A357" i="55"/>
  <c r="A537" i="55"/>
  <c r="K537" i="55"/>
  <c r="K567" i="55"/>
  <c r="A567" i="55"/>
  <c r="J488" i="55"/>
  <c r="K487" i="55"/>
  <c r="A487" i="55"/>
  <c r="A409" i="55"/>
  <c r="K409" i="55"/>
  <c r="A499" i="55"/>
  <c r="K499" i="55"/>
  <c r="J500" i="55"/>
  <c r="A565" i="55"/>
  <c r="K565" i="55"/>
  <c r="A554" i="55"/>
  <c r="K554" i="55"/>
  <c r="K379" i="55"/>
  <c r="A379" i="55"/>
  <c r="J515" i="55"/>
  <c r="A514" i="55"/>
  <c r="K514" i="55"/>
  <c r="A469" i="55"/>
  <c r="K469" i="55"/>
  <c r="J575" i="55"/>
  <c r="K574" i="55"/>
  <c r="A574" i="55"/>
  <c r="A456" i="55"/>
  <c r="K456" i="55"/>
  <c r="A535" i="48"/>
  <c r="K353" i="48"/>
  <c r="A432" i="48"/>
  <c r="K355" i="46"/>
  <c r="K349" i="48"/>
  <c r="K469" i="46"/>
  <c r="A355" i="46"/>
  <c r="A432" i="46"/>
  <c r="J586" i="54"/>
  <c r="K575" i="54"/>
  <c r="J576" i="54"/>
  <c r="A575" i="54"/>
  <c r="A488" i="54"/>
  <c r="K488" i="54"/>
  <c r="A545" i="54"/>
  <c r="J556" i="54"/>
  <c r="J546" i="54"/>
  <c r="K545" i="54"/>
  <c r="J516" i="54"/>
  <c r="K356" i="54"/>
  <c r="A356" i="54"/>
  <c r="A560" i="54"/>
  <c r="J510" i="54"/>
  <c r="J501" i="54"/>
  <c r="J508" i="54"/>
  <c r="A500" i="54"/>
  <c r="J511" i="54"/>
  <c r="K500" i="54"/>
  <c r="K450" i="54"/>
  <c r="A450" i="54"/>
  <c r="A426" i="54"/>
  <c r="K426" i="54"/>
  <c r="A530" i="54"/>
  <c r="K530" i="54"/>
  <c r="J541" i="54"/>
  <c r="J531" i="54"/>
  <c r="A494" i="48"/>
  <c r="A354" i="48"/>
  <c r="K357" i="48"/>
  <c r="A565" i="46"/>
  <c r="A348" i="46"/>
  <c r="K490" i="48"/>
  <c r="A539" i="42"/>
  <c r="J545" i="44"/>
  <c r="A545" i="44" s="1"/>
  <c r="A584" i="46"/>
  <c r="K381" i="48"/>
  <c r="A580" i="42"/>
  <c r="A432" i="42"/>
  <c r="K552" i="46"/>
  <c r="A490" i="42"/>
  <c r="K554" i="42"/>
  <c r="A465" i="44"/>
  <c r="K524" i="44"/>
  <c r="K350" i="46"/>
  <c r="K350" i="48"/>
  <c r="K554" i="48"/>
  <c r="A352" i="48"/>
  <c r="A552" i="48"/>
  <c r="A428" i="42"/>
  <c r="K487" i="44"/>
  <c r="K537" i="44"/>
  <c r="J488" i="46"/>
  <c r="K488" i="46" s="1"/>
  <c r="K379" i="46"/>
  <c r="A405" i="46"/>
  <c r="K394" i="46"/>
  <c r="A351" i="48"/>
  <c r="J488" i="44"/>
  <c r="A488" i="44" s="1"/>
  <c r="K535" i="44"/>
  <c r="K544" i="44"/>
  <c r="A487" i="46"/>
  <c r="A559" i="46"/>
  <c r="J530" i="46"/>
  <c r="A530" i="46" s="1"/>
  <c r="J530" i="48"/>
  <c r="K530" i="48" s="1"/>
  <c r="A353" i="44"/>
  <c r="A349" i="46"/>
  <c r="K430" i="48"/>
  <c r="K529" i="48"/>
  <c r="A494" i="46"/>
  <c r="K480" i="42"/>
  <c r="K452" i="42"/>
  <c r="K392" i="44"/>
  <c r="K353" i="46"/>
  <c r="K392" i="48"/>
  <c r="K529" i="46"/>
  <c r="A351" i="46"/>
  <c r="A480" i="46"/>
  <c r="A428" i="46"/>
  <c r="A514" i="42"/>
  <c r="K584" i="42"/>
  <c r="A535" i="46"/>
  <c r="A392" i="46"/>
  <c r="K490" i="44"/>
  <c r="A537" i="49"/>
  <c r="K537" i="49"/>
  <c r="K559" i="49"/>
  <c r="A559" i="49"/>
  <c r="J560" i="49"/>
  <c r="K550" i="49"/>
  <c r="A550" i="49"/>
  <c r="A379" i="49"/>
  <c r="K379" i="49"/>
  <c r="A409" i="49"/>
  <c r="K409" i="49"/>
  <c r="K465" i="49"/>
  <c r="A465" i="49"/>
  <c r="K353" i="49"/>
  <c r="A353" i="49"/>
  <c r="A348" i="49"/>
  <c r="K348" i="49"/>
  <c r="A349" i="49"/>
  <c r="K349" i="49"/>
  <c r="J575" i="49"/>
  <c r="K574" i="49"/>
  <c r="A574" i="49"/>
  <c r="K567" i="49"/>
  <c r="A567" i="49"/>
  <c r="K552" i="49"/>
  <c r="A552" i="49"/>
  <c r="A520" i="49"/>
  <c r="K520" i="49"/>
  <c r="A539" i="49"/>
  <c r="K539" i="49"/>
  <c r="A390" i="49"/>
  <c r="K390" i="49"/>
  <c r="A584" i="49"/>
  <c r="K584" i="49"/>
  <c r="A490" i="49"/>
  <c r="K490" i="49"/>
  <c r="A405" i="49"/>
  <c r="K405" i="49"/>
  <c r="A522" i="49"/>
  <c r="K522" i="49"/>
  <c r="J530" i="49"/>
  <c r="A529" i="49"/>
  <c r="K529" i="49"/>
  <c r="A580" i="49"/>
  <c r="K580" i="49"/>
  <c r="K383" i="49"/>
  <c r="A383" i="49"/>
  <c r="A444" i="49"/>
  <c r="K444" i="49"/>
  <c r="K472" i="49"/>
  <c r="A472" i="49"/>
  <c r="J473" i="49"/>
  <c r="A394" i="49"/>
  <c r="K394" i="49"/>
  <c r="K492" i="49"/>
  <c r="A492" i="49"/>
  <c r="K357" i="49"/>
  <c r="A357" i="49"/>
  <c r="K392" i="49"/>
  <c r="A392" i="49"/>
  <c r="A569" i="49"/>
  <c r="K569" i="49"/>
  <c r="K430" i="49"/>
  <c r="A430" i="49"/>
  <c r="A454" i="49"/>
  <c r="K454" i="49"/>
  <c r="K442" i="49"/>
  <c r="A442" i="49"/>
  <c r="K535" i="49"/>
  <c r="A535" i="49"/>
  <c r="A565" i="49"/>
  <c r="K565" i="49"/>
  <c r="J545" i="49"/>
  <c r="A544" i="49"/>
  <c r="K544" i="49"/>
  <c r="J426" i="49"/>
  <c r="A425" i="49"/>
  <c r="K425" i="49"/>
  <c r="K432" i="49"/>
  <c r="A432" i="49"/>
  <c r="A440" i="49"/>
  <c r="K440" i="49"/>
  <c r="A478" i="49"/>
  <c r="K478" i="49"/>
  <c r="J515" i="49"/>
  <c r="A514" i="49"/>
  <c r="K514" i="49"/>
  <c r="A463" i="49"/>
  <c r="K463" i="49"/>
  <c r="K352" i="49"/>
  <c r="A352" i="49"/>
  <c r="K358" i="49"/>
  <c r="A358" i="49"/>
  <c r="K351" i="49"/>
  <c r="A351" i="49"/>
  <c r="A494" i="49"/>
  <c r="K494" i="49"/>
  <c r="K449" i="49"/>
  <c r="A449" i="49"/>
  <c r="J450" i="49"/>
  <c r="A428" i="49"/>
  <c r="K428" i="49"/>
  <c r="K507" i="49"/>
  <c r="A507" i="49"/>
  <c r="A467" i="49"/>
  <c r="K467" i="49"/>
  <c r="J488" i="49"/>
  <c r="K487" i="49"/>
  <c r="A487" i="49"/>
  <c r="A505" i="49"/>
  <c r="K505" i="49"/>
  <c r="A456" i="49"/>
  <c r="K456" i="49"/>
  <c r="A469" i="49"/>
  <c r="K469" i="49"/>
  <c r="K438" i="49"/>
  <c r="A438" i="49"/>
  <c r="A399" i="49"/>
  <c r="K399" i="49"/>
  <c r="J400" i="49"/>
  <c r="K480" i="49"/>
  <c r="A480" i="49"/>
  <c r="K499" i="49"/>
  <c r="J500" i="49"/>
  <c r="A499" i="49"/>
  <c r="K354" i="49"/>
  <c r="A354" i="49"/>
  <c r="K355" i="49"/>
  <c r="A355" i="49"/>
  <c r="J356" i="49"/>
  <c r="K350" i="49"/>
  <c r="A350" i="49"/>
  <c r="K381" i="49"/>
  <c r="A381" i="49"/>
  <c r="A524" i="49"/>
  <c r="K524" i="49"/>
  <c r="A554" i="49"/>
  <c r="K554" i="49"/>
  <c r="A482" i="49"/>
  <c r="K482" i="49"/>
  <c r="A452" i="49"/>
  <c r="K452" i="49"/>
  <c r="K582" i="49"/>
  <c r="A582" i="49"/>
  <c r="A407" i="49"/>
  <c r="K407" i="49"/>
  <c r="A368" i="49"/>
  <c r="K368" i="49"/>
  <c r="K461" i="49"/>
  <c r="A461" i="49"/>
  <c r="A349" i="42"/>
  <c r="K354" i="42"/>
  <c r="A469" i="44"/>
  <c r="J356" i="42"/>
  <c r="A356" i="42" s="1"/>
  <c r="K383" i="42"/>
  <c r="J356" i="44"/>
  <c r="K356" i="44" s="1"/>
  <c r="A352" i="44"/>
  <c r="J586" i="48"/>
  <c r="K575" i="48"/>
  <c r="A575" i="48"/>
  <c r="J576" i="48"/>
  <c r="J401" i="48"/>
  <c r="K400" i="48"/>
  <c r="A400" i="48"/>
  <c r="A473" i="48"/>
  <c r="J484" i="48"/>
  <c r="K473" i="48"/>
  <c r="J474" i="48"/>
  <c r="A426" i="48"/>
  <c r="K426" i="48"/>
  <c r="A515" i="48"/>
  <c r="K515" i="48"/>
  <c r="J526" i="48"/>
  <c r="J516" i="48"/>
  <c r="J510" i="48"/>
  <c r="J501" i="48"/>
  <c r="J511" i="48"/>
  <c r="K500" i="48"/>
  <c r="J508" i="48"/>
  <c r="A500" i="48"/>
  <c r="J556" i="48"/>
  <c r="K545" i="48"/>
  <c r="A545" i="48"/>
  <c r="J546" i="48"/>
  <c r="K356" i="48"/>
  <c r="A356" i="48"/>
  <c r="K529" i="42"/>
  <c r="K355" i="44"/>
  <c r="A352" i="42"/>
  <c r="A529" i="42"/>
  <c r="A350" i="44"/>
  <c r="K522" i="44"/>
  <c r="K520" i="42"/>
  <c r="A554" i="44"/>
  <c r="A358" i="44"/>
  <c r="K524" i="42"/>
  <c r="K461" i="42"/>
  <c r="A425" i="44"/>
  <c r="J530" i="47"/>
  <c r="A529" i="47"/>
  <c r="K529" i="47"/>
  <c r="K544" i="47"/>
  <c r="J545" i="47"/>
  <c r="A544" i="47"/>
  <c r="A490" i="47"/>
  <c r="K490" i="47"/>
  <c r="A409" i="47"/>
  <c r="K409" i="47"/>
  <c r="A467" i="47"/>
  <c r="K467" i="47"/>
  <c r="A537" i="47"/>
  <c r="K537" i="47"/>
  <c r="A487" i="47"/>
  <c r="J488" i="47"/>
  <c r="K487" i="47"/>
  <c r="K355" i="47"/>
  <c r="A355" i="47"/>
  <c r="J356" i="47"/>
  <c r="A350" i="47"/>
  <c r="K350" i="47"/>
  <c r="A432" i="47"/>
  <c r="K432" i="47"/>
  <c r="K438" i="47"/>
  <c r="A438" i="47"/>
  <c r="K469" i="47"/>
  <c r="A469" i="47"/>
  <c r="A539" i="47"/>
  <c r="K539" i="47"/>
  <c r="A584" i="47"/>
  <c r="K584" i="47"/>
  <c r="A569" i="47"/>
  <c r="K569" i="47"/>
  <c r="A567" i="47"/>
  <c r="K567" i="47"/>
  <c r="A440" i="47"/>
  <c r="K440" i="47"/>
  <c r="K368" i="47"/>
  <c r="A368" i="47"/>
  <c r="A507" i="47"/>
  <c r="K507" i="47"/>
  <c r="A452" i="47"/>
  <c r="K452" i="47"/>
  <c r="J575" i="47"/>
  <c r="K574" i="47"/>
  <c r="A574" i="47"/>
  <c r="A565" i="47"/>
  <c r="K565" i="47"/>
  <c r="A442" i="47"/>
  <c r="K442" i="47"/>
  <c r="J473" i="47"/>
  <c r="K472" i="47"/>
  <c r="A472" i="47"/>
  <c r="A465" i="47"/>
  <c r="K465" i="47"/>
  <c r="A349" i="47"/>
  <c r="K349" i="47"/>
  <c r="K357" i="47"/>
  <c r="A357" i="47"/>
  <c r="A348" i="47"/>
  <c r="K348" i="47"/>
  <c r="A463" i="47"/>
  <c r="K463" i="47"/>
  <c r="A559" i="47"/>
  <c r="J560" i="47"/>
  <c r="K559" i="47"/>
  <c r="A428" i="47"/>
  <c r="K428" i="47"/>
  <c r="K381" i="47"/>
  <c r="A381" i="47"/>
  <c r="K407" i="47"/>
  <c r="A407" i="47"/>
  <c r="A524" i="47"/>
  <c r="K524" i="47"/>
  <c r="A499" i="47"/>
  <c r="J500" i="47"/>
  <c r="K499" i="47"/>
  <c r="A394" i="47"/>
  <c r="K394" i="47"/>
  <c r="K480" i="47"/>
  <c r="A480" i="47"/>
  <c r="A392" i="47"/>
  <c r="K392" i="47"/>
  <c r="A405" i="47"/>
  <c r="K405" i="47"/>
  <c r="A482" i="47"/>
  <c r="K482" i="47"/>
  <c r="A582" i="47"/>
  <c r="K582" i="47"/>
  <c r="K492" i="47"/>
  <c r="A492" i="47"/>
  <c r="A354" i="47"/>
  <c r="K354" i="47"/>
  <c r="A353" i="47"/>
  <c r="K353" i="47"/>
  <c r="A358" i="47"/>
  <c r="K358" i="47"/>
  <c r="A478" i="47"/>
  <c r="K478" i="47"/>
  <c r="A520" i="47"/>
  <c r="K520" i="47"/>
  <c r="A505" i="47"/>
  <c r="K505" i="47"/>
  <c r="A552" i="47"/>
  <c r="K552" i="47"/>
  <c r="A399" i="47"/>
  <c r="K399" i="47"/>
  <c r="J400" i="47"/>
  <c r="K430" i="47"/>
  <c r="A430" i="47"/>
  <c r="A379" i="47"/>
  <c r="K379" i="47"/>
  <c r="A456" i="47"/>
  <c r="K456" i="47"/>
  <c r="A390" i="47"/>
  <c r="K390" i="47"/>
  <c r="J426" i="47"/>
  <c r="A425" i="47"/>
  <c r="K425" i="47"/>
  <c r="A554" i="47"/>
  <c r="K554" i="47"/>
  <c r="A580" i="47"/>
  <c r="K580" i="47"/>
  <c r="K352" i="47"/>
  <c r="A352" i="47"/>
  <c r="A351" i="47"/>
  <c r="K351" i="47"/>
  <c r="K449" i="47"/>
  <c r="A449" i="47"/>
  <c r="J450" i="47"/>
  <c r="K535" i="47"/>
  <c r="A535" i="47"/>
  <c r="A444" i="47"/>
  <c r="K444" i="47"/>
  <c r="K522" i="47"/>
  <c r="A522" i="47"/>
  <c r="A454" i="47"/>
  <c r="K454" i="47"/>
  <c r="K550" i="47"/>
  <c r="A550" i="47"/>
  <c r="K383" i="47"/>
  <c r="A383" i="47"/>
  <c r="A494" i="47"/>
  <c r="K494" i="47"/>
  <c r="J515" i="47"/>
  <c r="A514" i="47"/>
  <c r="K514" i="47"/>
  <c r="A461" i="47"/>
  <c r="K461" i="47"/>
  <c r="J500" i="42"/>
  <c r="J501" i="42" s="1"/>
  <c r="A432" i="44"/>
  <c r="K354" i="44"/>
  <c r="A348" i="44"/>
  <c r="K351" i="44"/>
  <c r="J576" i="46"/>
  <c r="A575" i="46"/>
  <c r="J586" i="46"/>
  <c r="K575" i="46"/>
  <c r="A400" i="46"/>
  <c r="J401" i="46"/>
  <c r="K400" i="46"/>
  <c r="K492" i="42"/>
  <c r="A407" i="42"/>
  <c r="J426" i="44"/>
  <c r="K426" i="44" s="1"/>
  <c r="A582" i="44"/>
  <c r="A515" i="46"/>
  <c r="K515" i="46"/>
  <c r="J526" i="46"/>
  <c r="J516" i="46"/>
  <c r="J508" i="46"/>
  <c r="A500" i="46"/>
  <c r="J511" i="46"/>
  <c r="K500" i="46"/>
  <c r="J510" i="46"/>
  <c r="J501" i="46"/>
  <c r="K545" i="46"/>
  <c r="J556" i="46"/>
  <c r="J546" i="46"/>
  <c r="A545" i="46"/>
  <c r="A426" i="46"/>
  <c r="K426" i="46"/>
  <c r="K438" i="42"/>
  <c r="A472" i="42"/>
  <c r="K356" i="46"/>
  <c r="A356" i="46"/>
  <c r="K450" i="46"/>
  <c r="A450" i="46"/>
  <c r="K348" i="42"/>
  <c r="A358" i="42"/>
  <c r="A550" i="42"/>
  <c r="K368" i="42"/>
  <c r="K351" i="42"/>
  <c r="A399" i="42"/>
  <c r="A357" i="42"/>
  <c r="A507" i="42"/>
  <c r="K399" i="42"/>
  <c r="A584" i="45"/>
  <c r="K584" i="45"/>
  <c r="K492" i="45"/>
  <c r="A492" i="45"/>
  <c r="K349" i="45"/>
  <c r="A349" i="45"/>
  <c r="K353" i="42"/>
  <c r="A409" i="42"/>
  <c r="J473" i="42"/>
  <c r="K473" i="42" s="1"/>
  <c r="J515" i="45"/>
  <c r="A514" i="45"/>
  <c r="K514" i="45"/>
  <c r="A467" i="45"/>
  <c r="K467" i="45"/>
  <c r="A405" i="45"/>
  <c r="K405" i="45"/>
  <c r="A552" i="45"/>
  <c r="K552" i="45"/>
  <c r="A478" i="45"/>
  <c r="K478" i="45"/>
  <c r="K535" i="45"/>
  <c r="A535" i="45"/>
  <c r="K379" i="45"/>
  <c r="A379" i="45"/>
  <c r="K567" i="45"/>
  <c r="A567" i="45"/>
  <c r="K554" i="45"/>
  <c r="A554" i="45"/>
  <c r="K449" i="45"/>
  <c r="J450" i="45"/>
  <c r="A449" i="45"/>
  <c r="K358" i="45"/>
  <c r="A358" i="45"/>
  <c r="A354" i="45"/>
  <c r="K354" i="45"/>
  <c r="A350" i="45"/>
  <c r="K350" i="45"/>
  <c r="A390" i="45"/>
  <c r="K390" i="45"/>
  <c r="K480" i="45"/>
  <c r="A480" i="45"/>
  <c r="A559" i="45"/>
  <c r="J560" i="45"/>
  <c r="K559" i="45"/>
  <c r="A465" i="45"/>
  <c r="K465" i="45"/>
  <c r="K444" i="45"/>
  <c r="A444" i="45"/>
  <c r="A490" i="45"/>
  <c r="K490" i="45"/>
  <c r="A368" i="45"/>
  <c r="K368" i="45"/>
  <c r="K454" i="45"/>
  <c r="A454" i="45"/>
  <c r="A565" i="45"/>
  <c r="K565" i="45"/>
  <c r="A520" i="45"/>
  <c r="K520" i="45"/>
  <c r="A428" i="45"/>
  <c r="K428" i="45"/>
  <c r="K383" i="45"/>
  <c r="A383" i="45"/>
  <c r="K582" i="42"/>
  <c r="K456" i="44"/>
  <c r="A537" i="45"/>
  <c r="K537" i="45"/>
  <c r="A580" i="45"/>
  <c r="K580" i="45"/>
  <c r="A399" i="45"/>
  <c r="J400" i="45"/>
  <c r="K399" i="45"/>
  <c r="J473" i="45"/>
  <c r="K472" i="45"/>
  <c r="A472" i="45"/>
  <c r="A456" i="45"/>
  <c r="K456" i="45"/>
  <c r="A394" i="45"/>
  <c r="K394" i="45"/>
  <c r="K522" i="45"/>
  <c r="A522" i="45"/>
  <c r="K461" i="45"/>
  <c r="A461" i="45"/>
  <c r="A442" i="45"/>
  <c r="K442" i="45"/>
  <c r="A494" i="45"/>
  <c r="K494" i="45"/>
  <c r="A352" i="45"/>
  <c r="K352" i="45"/>
  <c r="K357" i="45"/>
  <c r="A357" i="45"/>
  <c r="J426" i="45"/>
  <c r="K425" i="45"/>
  <c r="A425" i="45"/>
  <c r="A582" i="45"/>
  <c r="K582" i="45"/>
  <c r="K550" i="45"/>
  <c r="A550" i="45"/>
  <c r="A569" i="45"/>
  <c r="K569" i="45"/>
  <c r="J545" i="45"/>
  <c r="A544" i="45"/>
  <c r="K544" i="45"/>
  <c r="A482" i="45"/>
  <c r="K482" i="45"/>
  <c r="K505" i="45"/>
  <c r="A505" i="45"/>
  <c r="K469" i="45"/>
  <c r="A469" i="45"/>
  <c r="J500" i="45"/>
  <c r="K499" i="45"/>
  <c r="A499" i="45"/>
  <c r="A381" i="45"/>
  <c r="K381" i="45"/>
  <c r="K507" i="45"/>
  <c r="A507" i="45"/>
  <c r="A351" i="45"/>
  <c r="K351" i="45"/>
  <c r="A463" i="45"/>
  <c r="K463" i="45"/>
  <c r="A524" i="45"/>
  <c r="K524" i="45"/>
  <c r="A432" i="45"/>
  <c r="K432" i="45"/>
  <c r="A438" i="45"/>
  <c r="K438" i="45"/>
  <c r="A440" i="45"/>
  <c r="K440" i="45"/>
  <c r="A539" i="45"/>
  <c r="K539" i="45"/>
  <c r="K392" i="45"/>
  <c r="A392" i="45"/>
  <c r="J488" i="45"/>
  <c r="K487" i="45"/>
  <c r="A487" i="45"/>
  <c r="K452" i="45"/>
  <c r="A452" i="45"/>
  <c r="K348" i="45"/>
  <c r="A348" i="45"/>
  <c r="J356" i="45"/>
  <c r="A355" i="45"/>
  <c r="K355" i="45"/>
  <c r="K353" i="45"/>
  <c r="A353" i="45"/>
  <c r="K529" i="45"/>
  <c r="J530" i="45"/>
  <c r="A529" i="45"/>
  <c r="A430" i="45"/>
  <c r="K430" i="45"/>
  <c r="A574" i="45"/>
  <c r="J575" i="45"/>
  <c r="K574" i="45"/>
  <c r="A409" i="45"/>
  <c r="K409" i="45"/>
  <c r="K407" i="45"/>
  <c r="A407" i="45"/>
  <c r="A478" i="42"/>
  <c r="A560" i="44"/>
  <c r="J571" i="44"/>
  <c r="K560" i="44"/>
  <c r="J561" i="44"/>
  <c r="A575" i="44"/>
  <c r="K515" i="44"/>
  <c r="J526" i="44"/>
  <c r="J516" i="44"/>
  <c r="A515" i="44"/>
  <c r="K530" i="44"/>
  <c r="J541" i="44"/>
  <c r="J531" i="44"/>
  <c r="A530" i="44"/>
  <c r="J484" i="44"/>
  <c r="J474" i="44"/>
  <c r="K473" i="44"/>
  <c r="A473" i="44"/>
  <c r="J401" i="44"/>
  <c r="K400" i="44"/>
  <c r="A400" i="44"/>
  <c r="J510" i="44"/>
  <c r="K500" i="44"/>
  <c r="J501" i="44"/>
  <c r="A500" i="44"/>
  <c r="J511" i="44"/>
  <c r="J508" i="44"/>
  <c r="A505" i="43"/>
  <c r="K505" i="43"/>
  <c r="A456" i="43"/>
  <c r="K456" i="43"/>
  <c r="A539" i="43"/>
  <c r="K539" i="43"/>
  <c r="A582" i="43"/>
  <c r="K582" i="43"/>
  <c r="K353" i="43"/>
  <c r="A353" i="43"/>
  <c r="A355" i="43"/>
  <c r="J356" i="43"/>
  <c r="K355" i="43"/>
  <c r="K514" i="43"/>
  <c r="J515" i="43"/>
  <c r="A514" i="43"/>
  <c r="J450" i="43"/>
  <c r="K449" i="43"/>
  <c r="A449" i="43"/>
  <c r="K379" i="43"/>
  <c r="A379" i="43"/>
  <c r="A399" i="43"/>
  <c r="K399" i="43"/>
  <c r="J400" i="43"/>
  <c r="K368" i="43"/>
  <c r="A368" i="43"/>
  <c r="A567" i="43"/>
  <c r="K567" i="43"/>
  <c r="A490" i="43"/>
  <c r="K490" i="43"/>
  <c r="K480" i="43"/>
  <c r="A480" i="43"/>
  <c r="K507" i="43"/>
  <c r="A507" i="43"/>
  <c r="A452" i="43"/>
  <c r="K452" i="43"/>
  <c r="A390" i="43"/>
  <c r="K390" i="43"/>
  <c r="A554" i="43"/>
  <c r="K554" i="43"/>
  <c r="A442" i="43"/>
  <c r="K442" i="43"/>
  <c r="A524" i="43"/>
  <c r="K524" i="43"/>
  <c r="A461" i="43"/>
  <c r="K461" i="43"/>
  <c r="A580" i="43"/>
  <c r="K580" i="43"/>
  <c r="A492" i="43"/>
  <c r="K492" i="43"/>
  <c r="K348" i="43"/>
  <c r="A348" i="43"/>
  <c r="A351" i="43"/>
  <c r="K351" i="43"/>
  <c r="J500" i="43"/>
  <c r="A499" i="43"/>
  <c r="K499" i="43"/>
  <c r="J560" i="43"/>
  <c r="K559" i="43"/>
  <c r="A559" i="43"/>
  <c r="A430" i="43"/>
  <c r="K430" i="43"/>
  <c r="K487" i="43"/>
  <c r="J488" i="43"/>
  <c r="A487" i="43"/>
  <c r="K405" i="43"/>
  <c r="A405" i="43"/>
  <c r="K520" i="43"/>
  <c r="A520" i="43"/>
  <c r="J575" i="43"/>
  <c r="A574" i="43"/>
  <c r="K574" i="43"/>
  <c r="A569" i="43"/>
  <c r="K569" i="43"/>
  <c r="A522" i="43"/>
  <c r="K522" i="43"/>
  <c r="K465" i="43"/>
  <c r="A465" i="43"/>
  <c r="J530" i="43"/>
  <c r="K529" i="43"/>
  <c r="A529" i="43"/>
  <c r="A584" i="43"/>
  <c r="K584" i="43"/>
  <c r="A565" i="43"/>
  <c r="K565" i="43"/>
  <c r="K425" i="43"/>
  <c r="J426" i="43"/>
  <c r="A425" i="43"/>
  <c r="K381" i="43"/>
  <c r="A381" i="43"/>
  <c r="A383" i="43"/>
  <c r="K383" i="43"/>
  <c r="A409" i="43"/>
  <c r="K409" i="43"/>
  <c r="A478" i="43"/>
  <c r="K478" i="43"/>
  <c r="A463" i="43"/>
  <c r="K463" i="43"/>
  <c r="A394" i="43"/>
  <c r="K394" i="43"/>
  <c r="A392" i="43"/>
  <c r="K392" i="43"/>
  <c r="A428" i="43"/>
  <c r="K428" i="43"/>
  <c r="K357" i="43"/>
  <c r="A357" i="43"/>
  <c r="K352" i="43"/>
  <c r="A352" i="43"/>
  <c r="K349" i="43"/>
  <c r="A349" i="43"/>
  <c r="K469" i="43"/>
  <c r="A469" i="43"/>
  <c r="K440" i="43"/>
  <c r="A440" i="43"/>
  <c r="A467" i="43"/>
  <c r="K467" i="43"/>
  <c r="A535" i="43"/>
  <c r="K535" i="43"/>
  <c r="J545" i="43"/>
  <c r="K544" i="43"/>
  <c r="A544" i="43"/>
  <c r="A454" i="43"/>
  <c r="K454" i="43"/>
  <c r="A432" i="43"/>
  <c r="K432" i="43"/>
  <c r="A550" i="43"/>
  <c r="K550" i="43"/>
  <c r="K472" i="43"/>
  <c r="J473" i="43"/>
  <c r="A472" i="43"/>
  <c r="A537" i="43"/>
  <c r="K537" i="43"/>
  <c r="A552" i="43"/>
  <c r="K552" i="43"/>
  <c r="K358" i="43"/>
  <c r="A358" i="43"/>
  <c r="K350" i="43"/>
  <c r="A350" i="43"/>
  <c r="K354" i="43"/>
  <c r="A354" i="43"/>
  <c r="A407" i="43"/>
  <c r="K407" i="43"/>
  <c r="A494" i="43"/>
  <c r="K494" i="43"/>
  <c r="A444" i="43"/>
  <c r="K444" i="43"/>
  <c r="A482" i="43"/>
  <c r="K482" i="43"/>
  <c r="K438" i="43"/>
  <c r="A438" i="43"/>
  <c r="A488" i="42"/>
  <c r="K488" i="42"/>
  <c r="J401" i="42"/>
  <c r="A400" i="42"/>
  <c r="K400" i="42"/>
  <c r="J556" i="42"/>
  <c r="J546" i="42"/>
  <c r="K545" i="42"/>
  <c r="A545" i="42"/>
  <c r="J531" i="42"/>
  <c r="K530" i="42"/>
  <c r="A530" i="42"/>
  <c r="J541" i="42"/>
  <c r="J526" i="42"/>
  <c r="J516" i="42"/>
  <c r="A515" i="42"/>
  <c r="K515" i="42"/>
  <c r="K450" i="42"/>
  <c r="A450" i="42"/>
  <c r="K575" i="42"/>
  <c r="A575" i="42"/>
  <c r="J576" i="42"/>
  <c r="J586" i="42"/>
  <c r="A473" i="64" l="1"/>
  <c r="K400" i="60"/>
  <c r="J474" i="64"/>
  <c r="A474" i="64" s="1"/>
  <c r="K450" i="64"/>
  <c r="J586" i="62"/>
  <c r="K575" i="64"/>
  <c r="J526" i="66"/>
  <c r="A526" i="66" s="1"/>
  <c r="K575" i="68"/>
  <c r="J541" i="56"/>
  <c r="A575" i="64"/>
  <c r="A515" i="64"/>
  <c r="J516" i="66"/>
  <c r="J576" i="68"/>
  <c r="K400" i="54"/>
  <c r="A515" i="62"/>
  <c r="A575" i="69"/>
  <c r="J586" i="69"/>
  <c r="K575" i="69"/>
  <c r="J576" i="69"/>
  <c r="A488" i="69"/>
  <c r="K488" i="69"/>
  <c r="J401" i="69"/>
  <c r="A400" i="69"/>
  <c r="K400" i="69"/>
  <c r="J571" i="69"/>
  <c r="K560" i="69"/>
  <c r="J561" i="69"/>
  <c r="A560" i="69"/>
  <c r="K450" i="62"/>
  <c r="A356" i="69"/>
  <c r="K356" i="69"/>
  <c r="A530" i="69"/>
  <c r="J541" i="69"/>
  <c r="K530" i="69"/>
  <c r="J531" i="69"/>
  <c r="K450" i="69"/>
  <c r="A450" i="69"/>
  <c r="J516" i="69"/>
  <c r="A515" i="69"/>
  <c r="J526" i="69"/>
  <c r="K515" i="69"/>
  <c r="K473" i="69"/>
  <c r="A473" i="69"/>
  <c r="J484" i="69"/>
  <c r="J474" i="69"/>
  <c r="J510" i="69"/>
  <c r="A500" i="69"/>
  <c r="J508" i="69"/>
  <c r="J501" i="69"/>
  <c r="J511" i="69"/>
  <c r="K500" i="69"/>
  <c r="K545" i="69"/>
  <c r="A545" i="69"/>
  <c r="J546" i="69"/>
  <c r="J556" i="69"/>
  <c r="K426" i="69"/>
  <c r="A426" i="69"/>
  <c r="J576" i="44"/>
  <c r="K575" i="44"/>
  <c r="J401" i="56"/>
  <c r="J402" i="56" s="1"/>
  <c r="J571" i="54"/>
  <c r="K571" i="54" s="1"/>
  <c r="J511" i="56"/>
  <c r="J501" i="56"/>
  <c r="K501" i="56" s="1"/>
  <c r="A508" i="68"/>
  <c r="J509" i="68"/>
  <c r="K508" i="68"/>
  <c r="A510" i="68"/>
  <c r="K510" i="68"/>
  <c r="K586" i="68"/>
  <c r="A586" i="68"/>
  <c r="J402" i="68"/>
  <c r="A401" i="68"/>
  <c r="K401" i="68"/>
  <c r="K474" i="68"/>
  <c r="A474" i="68"/>
  <c r="J475" i="68"/>
  <c r="A556" i="68"/>
  <c r="K556" i="68"/>
  <c r="K450" i="44"/>
  <c r="J561" i="54"/>
  <c r="J562" i="54" s="1"/>
  <c r="K500" i="56"/>
  <c r="K526" i="68"/>
  <c r="A526" i="68"/>
  <c r="K571" i="68"/>
  <c r="A571" i="68"/>
  <c r="A511" i="68"/>
  <c r="K511" i="68"/>
  <c r="J517" i="68"/>
  <c r="A516" i="68"/>
  <c r="K516" i="68"/>
  <c r="J532" i="68"/>
  <c r="K531" i="68"/>
  <c r="A531" i="68"/>
  <c r="A484" i="68"/>
  <c r="K484" i="68"/>
  <c r="J547" i="68"/>
  <c r="K546" i="68"/>
  <c r="A546" i="68"/>
  <c r="A561" i="68"/>
  <c r="K561" i="68"/>
  <c r="J562" i="68"/>
  <c r="A473" i="46"/>
  <c r="J508" i="56"/>
  <c r="A508" i="56" s="1"/>
  <c r="A501" i="68"/>
  <c r="K501" i="68"/>
  <c r="J502" i="68"/>
  <c r="A576" i="68"/>
  <c r="K576" i="68"/>
  <c r="J577" i="68"/>
  <c r="K541" i="68"/>
  <c r="A541" i="68"/>
  <c r="J526" i="54"/>
  <c r="K526" i="54" s="1"/>
  <c r="A530" i="56"/>
  <c r="J561" i="62"/>
  <c r="K561" i="62" s="1"/>
  <c r="J516" i="62"/>
  <c r="J517" i="62" s="1"/>
  <c r="A575" i="62"/>
  <c r="J516" i="64"/>
  <c r="K516" i="64" s="1"/>
  <c r="A450" i="48"/>
  <c r="A400" i="54"/>
  <c r="K515" i="54"/>
  <c r="J531" i="56"/>
  <c r="A531" i="56" s="1"/>
  <c r="K560" i="62"/>
  <c r="K515" i="62"/>
  <c r="J576" i="62"/>
  <c r="K576" i="62" s="1"/>
  <c r="J526" i="64"/>
  <c r="A526" i="64" s="1"/>
  <c r="A530" i="67"/>
  <c r="J531" i="67"/>
  <c r="K530" i="67"/>
  <c r="J541" i="67"/>
  <c r="K488" i="67"/>
  <c r="A488" i="67"/>
  <c r="K575" i="67"/>
  <c r="J576" i="67"/>
  <c r="J586" i="67"/>
  <c r="A575" i="67"/>
  <c r="K426" i="67"/>
  <c r="A426" i="67"/>
  <c r="A515" i="67"/>
  <c r="K515" i="67"/>
  <c r="J516" i="67"/>
  <c r="J526" i="67"/>
  <c r="A356" i="67"/>
  <c r="K356" i="67"/>
  <c r="J556" i="67"/>
  <c r="J546" i="67"/>
  <c r="A545" i="67"/>
  <c r="K545" i="67"/>
  <c r="K450" i="67"/>
  <c r="A450" i="67"/>
  <c r="K473" i="67"/>
  <c r="A473" i="67"/>
  <c r="J474" i="67"/>
  <c r="J484" i="67"/>
  <c r="J401" i="67"/>
  <c r="A400" i="67"/>
  <c r="K400" i="67"/>
  <c r="J511" i="67"/>
  <c r="A500" i="67"/>
  <c r="J510" i="67"/>
  <c r="K500" i="67"/>
  <c r="J501" i="67"/>
  <c r="J508" i="67"/>
  <c r="A560" i="67"/>
  <c r="K560" i="67"/>
  <c r="J571" i="67"/>
  <c r="J561" i="67"/>
  <c r="J474" i="62"/>
  <c r="K474" i="62" s="1"/>
  <c r="J561" i="46"/>
  <c r="J562" i="46" s="1"/>
  <c r="K473" i="62"/>
  <c r="J484" i="62"/>
  <c r="K484" i="62" s="1"/>
  <c r="A426" i="60"/>
  <c r="K426" i="42"/>
  <c r="J571" i="46"/>
  <c r="K571" i="46" s="1"/>
  <c r="A488" i="62"/>
  <c r="A560" i="46"/>
  <c r="J484" i="46"/>
  <c r="A484" i="46" s="1"/>
  <c r="K484" i="66"/>
  <c r="A484" i="66"/>
  <c r="A571" i="66"/>
  <c r="K571" i="66"/>
  <c r="K511" i="66"/>
  <c r="A511" i="66"/>
  <c r="K531" i="66"/>
  <c r="A531" i="66"/>
  <c r="J532" i="66"/>
  <c r="K556" i="66"/>
  <c r="A556" i="66"/>
  <c r="K473" i="46"/>
  <c r="K474" i="66"/>
  <c r="J475" i="66"/>
  <c r="A474" i="66"/>
  <c r="A576" i="66"/>
  <c r="K576" i="66"/>
  <c r="J577" i="66"/>
  <c r="K541" i="66"/>
  <c r="A541" i="66"/>
  <c r="J509" i="66"/>
  <c r="A508" i="66"/>
  <c r="K508" i="66"/>
  <c r="K510" i="66"/>
  <c r="A510" i="66"/>
  <c r="J562" i="66"/>
  <c r="A561" i="66"/>
  <c r="K561" i="66"/>
  <c r="J402" i="66"/>
  <c r="A401" i="66"/>
  <c r="K401" i="66"/>
  <c r="J517" i="66"/>
  <c r="K516" i="66"/>
  <c r="A516" i="66"/>
  <c r="A586" i="66"/>
  <c r="K586" i="66"/>
  <c r="A501" i="66"/>
  <c r="K501" i="66"/>
  <c r="J502" i="66"/>
  <c r="A546" i="66"/>
  <c r="K546" i="66"/>
  <c r="J547" i="66"/>
  <c r="K560" i="42"/>
  <c r="J508" i="65"/>
  <c r="J510" i="65"/>
  <c r="K500" i="65"/>
  <c r="J501" i="65"/>
  <c r="A500" i="65"/>
  <c r="J511" i="65"/>
  <c r="A473" i="54"/>
  <c r="K356" i="65"/>
  <c r="A356" i="65"/>
  <c r="A488" i="65"/>
  <c r="K488" i="65"/>
  <c r="K545" i="65"/>
  <c r="J546" i="65"/>
  <c r="A545" i="65"/>
  <c r="J556" i="65"/>
  <c r="A426" i="65"/>
  <c r="K426" i="65"/>
  <c r="J526" i="65"/>
  <c r="J516" i="65"/>
  <c r="A515" i="65"/>
  <c r="K515" i="65"/>
  <c r="K400" i="65"/>
  <c r="A400" i="65"/>
  <c r="J401" i="65"/>
  <c r="A530" i="65"/>
  <c r="K530" i="65"/>
  <c r="J541" i="65"/>
  <c r="J531" i="65"/>
  <c r="J474" i="54"/>
  <c r="A474" i="54" s="1"/>
  <c r="A450" i="65"/>
  <c r="K450" i="65"/>
  <c r="J484" i="54"/>
  <c r="K484" i="54" s="1"/>
  <c r="J571" i="65"/>
  <c r="K560" i="65"/>
  <c r="J561" i="65"/>
  <c r="A560" i="65"/>
  <c r="K473" i="65"/>
  <c r="J484" i="65"/>
  <c r="J474" i="65"/>
  <c r="A473" i="65"/>
  <c r="A575" i="65"/>
  <c r="K575" i="65"/>
  <c r="J576" i="65"/>
  <c r="J586" i="65"/>
  <c r="J541" i="60"/>
  <c r="A541" i="60" s="1"/>
  <c r="J561" i="42"/>
  <c r="J562" i="42" s="1"/>
  <c r="A560" i="42"/>
  <c r="K356" i="58"/>
  <c r="K530" i="60"/>
  <c r="A530" i="60"/>
  <c r="K510" i="64"/>
  <c r="A510" i="64"/>
  <c r="J402" i="64"/>
  <c r="K401" i="64"/>
  <c r="A401" i="64"/>
  <c r="A556" i="64"/>
  <c r="K556" i="64"/>
  <c r="J532" i="64"/>
  <c r="K531" i="64"/>
  <c r="A531" i="64"/>
  <c r="J509" i="64"/>
  <c r="A508" i="64"/>
  <c r="K508" i="64"/>
  <c r="J562" i="64"/>
  <c r="A561" i="64"/>
  <c r="K561" i="64"/>
  <c r="A576" i="64"/>
  <c r="K576" i="64"/>
  <c r="J577" i="64"/>
  <c r="K541" i="64"/>
  <c r="A541" i="64"/>
  <c r="A511" i="64"/>
  <c r="K511" i="64"/>
  <c r="J547" i="64"/>
  <c r="K546" i="64"/>
  <c r="A546" i="64"/>
  <c r="K501" i="64"/>
  <c r="J502" i="64"/>
  <c r="A501" i="64"/>
  <c r="K571" i="64"/>
  <c r="A571" i="64"/>
  <c r="K586" i="64"/>
  <c r="A586" i="64"/>
  <c r="K484" i="64"/>
  <c r="A484" i="64"/>
  <c r="K356" i="56"/>
  <c r="K560" i="58"/>
  <c r="K560" i="60"/>
  <c r="J561" i="58"/>
  <c r="A561" i="58" s="1"/>
  <c r="J561" i="60"/>
  <c r="K561" i="60" s="1"/>
  <c r="A488" i="63"/>
  <c r="K488" i="63"/>
  <c r="A426" i="63"/>
  <c r="K426" i="63"/>
  <c r="K450" i="63"/>
  <c r="A450" i="63"/>
  <c r="K400" i="63"/>
  <c r="A400" i="63"/>
  <c r="J401" i="63"/>
  <c r="J571" i="58"/>
  <c r="A571" i="58" s="1"/>
  <c r="J571" i="60"/>
  <c r="K571" i="60" s="1"/>
  <c r="K575" i="63"/>
  <c r="A575" i="63"/>
  <c r="J586" i="63"/>
  <c r="J576" i="63"/>
  <c r="J561" i="63"/>
  <c r="J571" i="63"/>
  <c r="K560" i="63"/>
  <c r="A560" i="63"/>
  <c r="K515" i="63"/>
  <c r="J516" i="63"/>
  <c r="A515" i="63"/>
  <c r="J526" i="63"/>
  <c r="K530" i="63"/>
  <c r="A530" i="63"/>
  <c r="J541" i="63"/>
  <c r="J531" i="63"/>
  <c r="J546" i="63"/>
  <c r="J556" i="63"/>
  <c r="K545" i="63"/>
  <c r="A545" i="63"/>
  <c r="K356" i="63"/>
  <c r="A356" i="63"/>
  <c r="A473" i="63"/>
  <c r="J474" i="63"/>
  <c r="K473" i="63"/>
  <c r="J484" i="63"/>
  <c r="J501" i="63"/>
  <c r="J511" i="63"/>
  <c r="J508" i="63"/>
  <c r="J510" i="63"/>
  <c r="K500" i="63"/>
  <c r="A500" i="63"/>
  <c r="K571" i="62"/>
  <c r="A571" i="62"/>
  <c r="J532" i="62"/>
  <c r="K531" i="62"/>
  <c r="A531" i="62"/>
  <c r="A511" i="62"/>
  <c r="K511" i="62"/>
  <c r="A501" i="62"/>
  <c r="K501" i="62"/>
  <c r="J502" i="62"/>
  <c r="K546" i="62"/>
  <c r="A546" i="62"/>
  <c r="J547" i="62"/>
  <c r="A576" i="62"/>
  <c r="K510" i="62"/>
  <c r="A510" i="62"/>
  <c r="J402" i="62"/>
  <c r="A401" i="62"/>
  <c r="K401" i="62"/>
  <c r="A526" i="62"/>
  <c r="K526" i="62"/>
  <c r="A541" i="62"/>
  <c r="K541" i="62"/>
  <c r="J509" i="62"/>
  <c r="A508" i="62"/>
  <c r="K508" i="62"/>
  <c r="K556" i="62"/>
  <c r="A556" i="62"/>
  <c r="K586" i="62"/>
  <c r="A586" i="62"/>
  <c r="J576" i="56"/>
  <c r="J577" i="56" s="1"/>
  <c r="K575" i="56"/>
  <c r="J586" i="56"/>
  <c r="A586" i="56" s="1"/>
  <c r="A473" i="61"/>
  <c r="J484" i="61"/>
  <c r="J474" i="61"/>
  <c r="K473" i="61"/>
  <c r="K575" i="61"/>
  <c r="J576" i="61"/>
  <c r="A575" i="61"/>
  <c r="J586" i="61"/>
  <c r="J501" i="61"/>
  <c r="A500" i="61"/>
  <c r="J511" i="61"/>
  <c r="J508" i="61"/>
  <c r="J510" i="61"/>
  <c r="K500" i="61"/>
  <c r="A400" i="61"/>
  <c r="J401" i="61"/>
  <c r="K400" i="61"/>
  <c r="A530" i="61"/>
  <c r="K530" i="61"/>
  <c r="J541" i="61"/>
  <c r="J531" i="61"/>
  <c r="J546" i="61"/>
  <c r="A545" i="61"/>
  <c r="J556" i="61"/>
  <c r="K545" i="61"/>
  <c r="J526" i="61"/>
  <c r="J516" i="61"/>
  <c r="A515" i="61"/>
  <c r="K515" i="61"/>
  <c r="A488" i="61"/>
  <c r="K488" i="61"/>
  <c r="K426" i="61"/>
  <c r="A426" i="61"/>
  <c r="J561" i="61"/>
  <c r="A560" i="61"/>
  <c r="J571" i="61"/>
  <c r="K560" i="61"/>
  <c r="A450" i="61"/>
  <c r="K450" i="61"/>
  <c r="A356" i="61"/>
  <c r="K356" i="61"/>
  <c r="K586" i="60"/>
  <c r="A586" i="60"/>
  <c r="K501" i="60"/>
  <c r="J502" i="60"/>
  <c r="A501" i="60"/>
  <c r="A511" i="60"/>
  <c r="K511" i="60"/>
  <c r="A546" i="60"/>
  <c r="J547" i="60"/>
  <c r="K546" i="60"/>
  <c r="K484" i="60"/>
  <c r="A484" i="60"/>
  <c r="A516" i="60"/>
  <c r="K516" i="60"/>
  <c r="J517" i="60"/>
  <c r="J577" i="60"/>
  <c r="A576" i="60"/>
  <c r="K576" i="60"/>
  <c r="K510" i="60"/>
  <c r="A510" i="60"/>
  <c r="A556" i="60"/>
  <c r="K556" i="60"/>
  <c r="A526" i="60"/>
  <c r="K526" i="60"/>
  <c r="A401" i="60"/>
  <c r="K401" i="60"/>
  <c r="J402" i="60"/>
  <c r="J532" i="60"/>
  <c r="K531" i="60"/>
  <c r="A531" i="60"/>
  <c r="J509" i="60"/>
  <c r="A508" i="60"/>
  <c r="K508" i="60"/>
  <c r="K474" i="60"/>
  <c r="J475" i="60"/>
  <c r="A474" i="60"/>
  <c r="K488" i="48"/>
  <c r="K488" i="59"/>
  <c r="A488" i="59"/>
  <c r="K356" i="59"/>
  <c r="A356" i="59"/>
  <c r="K515" i="59"/>
  <c r="J526" i="59"/>
  <c r="A515" i="59"/>
  <c r="J516" i="59"/>
  <c r="J576" i="59"/>
  <c r="A575" i="59"/>
  <c r="J586" i="59"/>
  <c r="K575" i="59"/>
  <c r="A450" i="59"/>
  <c r="K450" i="59"/>
  <c r="A400" i="59"/>
  <c r="J401" i="59"/>
  <c r="K400" i="59"/>
  <c r="J501" i="59"/>
  <c r="J510" i="59"/>
  <c r="A500" i="59"/>
  <c r="J511" i="59"/>
  <c r="J508" i="59"/>
  <c r="K500" i="59"/>
  <c r="A473" i="59"/>
  <c r="K473" i="59"/>
  <c r="J484" i="59"/>
  <c r="J474" i="59"/>
  <c r="K530" i="59"/>
  <c r="J541" i="59"/>
  <c r="J531" i="59"/>
  <c r="A530" i="59"/>
  <c r="A560" i="59"/>
  <c r="J571" i="59"/>
  <c r="J561" i="59"/>
  <c r="K560" i="59"/>
  <c r="K545" i="59"/>
  <c r="J546" i="59"/>
  <c r="A545" i="59"/>
  <c r="J556" i="59"/>
  <c r="A426" i="59"/>
  <c r="K426" i="59"/>
  <c r="K576" i="58"/>
  <c r="J577" i="58"/>
  <c r="A576" i="58"/>
  <c r="A508" i="58"/>
  <c r="J509" i="58"/>
  <c r="K508" i="58"/>
  <c r="A541" i="58"/>
  <c r="K541" i="58"/>
  <c r="J502" i="58"/>
  <c r="A501" i="58"/>
  <c r="K501" i="58"/>
  <c r="K516" i="58"/>
  <c r="J517" i="58"/>
  <c r="A516" i="58"/>
  <c r="A556" i="58"/>
  <c r="K556" i="58"/>
  <c r="K586" i="58"/>
  <c r="A586" i="58"/>
  <c r="K511" i="58"/>
  <c r="A511" i="58"/>
  <c r="J402" i="58"/>
  <c r="A401" i="58"/>
  <c r="K401" i="58"/>
  <c r="J532" i="58"/>
  <c r="K531" i="58"/>
  <c r="A531" i="58"/>
  <c r="K474" i="58"/>
  <c r="A474" i="58"/>
  <c r="J475" i="58"/>
  <c r="A510" i="58"/>
  <c r="K510" i="58"/>
  <c r="A526" i="58"/>
  <c r="K526" i="58"/>
  <c r="K546" i="58"/>
  <c r="A546" i="58"/>
  <c r="J547" i="58"/>
  <c r="A484" i="58"/>
  <c r="K484" i="58"/>
  <c r="J541" i="48"/>
  <c r="A541" i="48" s="1"/>
  <c r="K560" i="48"/>
  <c r="J571" i="48"/>
  <c r="A571" i="48" s="1"/>
  <c r="A560" i="48"/>
  <c r="J510" i="57"/>
  <c r="K500" i="57"/>
  <c r="J501" i="57"/>
  <c r="A500" i="57"/>
  <c r="J511" i="57"/>
  <c r="J508" i="57"/>
  <c r="A545" i="57"/>
  <c r="J556" i="57"/>
  <c r="K545" i="57"/>
  <c r="J546" i="57"/>
  <c r="A515" i="57"/>
  <c r="K515" i="57"/>
  <c r="J526" i="57"/>
  <c r="J516" i="57"/>
  <c r="K356" i="57"/>
  <c r="A356" i="57"/>
  <c r="K488" i="57"/>
  <c r="A488" i="57"/>
  <c r="J401" i="57"/>
  <c r="A400" i="57"/>
  <c r="K400" i="57"/>
  <c r="A473" i="57"/>
  <c r="J484" i="57"/>
  <c r="J474" i="57"/>
  <c r="K473" i="57"/>
  <c r="A560" i="57"/>
  <c r="J571" i="57"/>
  <c r="K560" i="57"/>
  <c r="J561" i="57"/>
  <c r="J531" i="57"/>
  <c r="A530" i="57"/>
  <c r="K530" i="57"/>
  <c r="J541" i="57"/>
  <c r="K450" i="57"/>
  <c r="A450" i="57"/>
  <c r="J576" i="57"/>
  <c r="A575" i="57"/>
  <c r="J586" i="57"/>
  <c r="K575" i="57"/>
  <c r="A426" i="57"/>
  <c r="K426" i="57"/>
  <c r="K530" i="46"/>
  <c r="K545" i="44"/>
  <c r="K516" i="56"/>
  <c r="J517" i="56"/>
  <c r="A516" i="56"/>
  <c r="A511" i="56"/>
  <c r="K511" i="56"/>
  <c r="K556" i="56"/>
  <c r="A556" i="56"/>
  <c r="A474" i="56"/>
  <c r="K474" i="56"/>
  <c r="J475" i="56"/>
  <c r="A541" i="56"/>
  <c r="K541" i="56"/>
  <c r="K571" i="56"/>
  <c r="A571" i="56"/>
  <c r="J547" i="56"/>
  <c r="K546" i="56"/>
  <c r="A546" i="56"/>
  <c r="K484" i="56"/>
  <c r="A484" i="56"/>
  <c r="A526" i="56"/>
  <c r="K526" i="56"/>
  <c r="K510" i="56"/>
  <c r="A510" i="56"/>
  <c r="A561" i="56"/>
  <c r="K561" i="56"/>
  <c r="J562" i="56"/>
  <c r="K401" i="56"/>
  <c r="J484" i="42"/>
  <c r="A484" i="42" s="1"/>
  <c r="J546" i="44"/>
  <c r="J547" i="44" s="1"/>
  <c r="J556" i="44"/>
  <c r="K556" i="44" s="1"/>
  <c r="J531" i="46"/>
  <c r="K531" i="46" s="1"/>
  <c r="A356" i="44"/>
  <c r="J541" i="46"/>
  <c r="A541" i="46" s="1"/>
  <c r="J586" i="55"/>
  <c r="K575" i="55"/>
  <c r="J576" i="55"/>
  <c r="A575" i="55"/>
  <c r="A500" i="55"/>
  <c r="J511" i="55"/>
  <c r="J508" i="55"/>
  <c r="J510" i="55"/>
  <c r="K500" i="55"/>
  <c r="J501" i="55"/>
  <c r="K426" i="55"/>
  <c r="A426" i="55"/>
  <c r="J401" i="55"/>
  <c r="K400" i="55"/>
  <c r="A400" i="55"/>
  <c r="A545" i="55"/>
  <c r="J556" i="55"/>
  <c r="K545" i="55"/>
  <c r="J546" i="55"/>
  <c r="J561" i="55"/>
  <c r="A560" i="55"/>
  <c r="J571" i="55"/>
  <c r="K560" i="55"/>
  <c r="J526" i="55"/>
  <c r="J516" i="55"/>
  <c r="A515" i="55"/>
  <c r="K515" i="55"/>
  <c r="J541" i="55"/>
  <c r="J531" i="55"/>
  <c r="A530" i="55"/>
  <c r="K530" i="55"/>
  <c r="K356" i="55"/>
  <c r="A356" i="55"/>
  <c r="K488" i="55"/>
  <c r="A488" i="55"/>
  <c r="A450" i="55"/>
  <c r="K450" i="55"/>
  <c r="J474" i="55"/>
  <c r="K473" i="55"/>
  <c r="A473" i="55"/>
  <c r="J484" i="55"/>
  <c r="A541" i="54"/>
  <c r="K541" i="54"/>
  <c r="J402" i="54"/>
  <c r="K401" i="54"/>
  <c r="A401" i="54"/>
  <c r="A556" i="54"/>
  <c r="K556" i="54"/>
  <c r="K508" i="54"/>
  <c r="J509" i="54"/>
  <c r="A508" i="54"/>
  <c r="A516" i="54"/>
  <c r="K516" i="54"/>
  <c r="J517" i="54"/>
  <c r="A576" i="54"/>
  <c r="K576" i="54"/>
  <c r="J577" i="54"/>
  <c r="J502" i="54"/>
  <c r="K501" i="54"/>
  <c r="A501" i="54"/>
  <c r="J532" i="54"/>
  <c r="K531" i="54"/>
  <c r="A531" i="54"/>
  <c r="A511" i="54"/>
  <c r="K511" i="54"/>
  <c r="A510" i="54"/>
  <c r="K510" i="54"/>
  <c r="J547" i="54"/>
  <c r="A546" i="54"/>
  <c r="K546" i="54"/>
  <c r="K586" i="54"/>
  <c r="A586" i="54"/>
  <c r="A473" i="42"/>
  <c r="K356" i="42"/>
  <c r="A488" i="46"/>
  <c r="J474" i="42"/>
  <c r="J475" i="42" s="1"/>
  <c r="K488" i="44"/>
  <c r="J531" i="48"/>
  <c r="A531" i="48" s="1"/>
  <c r="A500" i="42"/>
  <c r="A426" i="44"/>
  <c r="A530" i="48"/>
  <c r="K500" i="42"/>
  <c r="K356" i="49"/>
  <c r="A356" i="49"/>
  <c r="A473" i="49"/>
  <c r="K473" i="49"/>
  <c r="J484" i="49"/>
  <c r="J474" i="49"/>
  <c r="J586" i="49"/>
  <c r="K575" i="49"/>
  <c r="J576" i="49"/>
  <c r="A575" i="49"/>
  <c r="A515" i="49"/>
  <c r="K515" i="49"/>
  <c r="J526" i="49"/>
  <c r="J516" i="49"/>
  <c r="A545" i="49"/>
  <c r="K545" i="49"/>
  <c r="J546" i="49"/>
  <c r="J556" i="49"/>
  <c r="J511" i="49"/>
  <c r="K500" i="49"/>
  <c r="J510" i="49"/>
  <c r="J508" i="49"/>
  <c r="A500" i="49"/>
  <c r="J501" i="49"/>
  <c r="K400" i="49"/>
  <c r="J401" i="49"/>
  <c r="A400" i="49"/>
  <c r="K450" i="49"/>
  <c r="A450" i="49"/>
  <c r="A426" i="49"/>
  <c r="K426" i="49"/>
  <c r="K488" i="49"/>
  <c r="A488" i="49"/>
  <c r="A530" i="49"/>
  <c r="K530" i="49"/>
  <c r="J541" i="49"/>
  <c r="J531" i="49"/>
  <c r="K560" i="49"/>
  <c r="J571" i="49"/>
  <c r="J561" i="49"/>
  <c r="A560" i="49"/>
  <c r="J475" i="48"/>
  <c r="K474" i="48"/>
  <c r="A474" i="48"/>
  <c r="K556" i="48"/>
  <c r="A556" i="48"/>
  <c r="A511" i="48"/>
  <c r="K511" i="48"/>
  <c r="J562" i="48"/>
  <c r="K561" i="48"/>
  <c r="A561" i="48"/>
  <c r="K531" i="48"/>
  <c r="K546" i="48"/>
  <c r="J547" i="48"/>
  <c r="A546" i="48"/>
  <c r="K501" i="48"/>
  <c r="A501" i="48"/>
  <c r="J502" i="48"/>
  <c r="J517" i="48"/>
  <c r="A516" i="48"/>
  <c r="K516" i="48"/>
  <c r="A484" i="48"/>
  <c r="K484" i="48"/>
  <c r="J402" i="48"/>
  <c r="A401" i="48"/>
  <c r="K401" i="48"/>
  <c r="A586" i="48"/>
  <c r="K586" i="48"/>
  <c r="J509" i="48"/>
  <c r="A508" i="48"/>
  <c r="K508" i="48"/>
  <c r="A510" i="48"/>
  <c r="K510" i="48"/>
  <c r="A526" i="48"/>
  <c r="K526" i="48"/>
  <c r="A576" i="48"/>
  <c r="K576" i="48"/>
  <c r="J577" i="48"/>
  <c r="J510" i="42"/>
  <c r="K510" i="42" s="1"/>
  <c r="J508" i="42"/>
  <c r="J509" i="42" s="1"/>
  <c r="J511" i="42"/>
  <c r="A511" i="42" s="1"/>
  <c r="J474" i="47"/>
  <c r="K473" i="47"/>
  <c r="A473" i="47"/>
  <c r="J484" i="47"/>
  <c r="K356" i="47"/>
  <c r="A356" i="47"/>
  <c r="K488" i="47"/>
  <c r="A488" i="47"/>
  <c r="J526" i="47"/>
  <c r="K515" i="47"/>
  <c r="J516" i="47"/>
  <c r="A515" i="47"/>
  <c r="A450" i="47"/>
  <c r="K450" i="47"/>
  <c r="A426" i="47"/>
  <c r="K426" i="47"/>
  <c r="J571" i="47"/>
  <c r="K560" i="47"/>
  <c r="J561" i="47"/>
  <c r="A560" i="47"/>
  <c r="A400" i="47"/>
  <c r="J401" i="47"/>
  <c r="K400" i="47"/>
  <c r="A500" i="47"/>
  <c r="K500" i="47"/>
  <c r="J508" i="47"/>
  <c r="J511" i="47"/>
  <c r="J501" i="47"/>
  <c r="J510" i="47"/>
  <c r="K575" i="47"/>
  <c r="J576" i="47"/>
  <c r="A575" i="47"/>
  <c r="J586" i="47"/>
  <c r="A545" i="47"/>
  <c r="J556" i="47"/>
  <c r="K545" i="47"/>
  <c r="J546" i="47"/>
  <c r="J541" i="47"/>
  <c r="K530" i="47"/>
  <c r="J531" i="47"/>
  <c r="A530" i="47"/>
  <c r="K501" i="46"/>
  <c r="A501" i="46"/>
  <c r="J502" i="46"/>
  <c r="K576" i="46"/>
  <c r="J577" i="46"/>
  <c r="A576" i="46"/>
  <c r="K510" i="46"/>
  <c r="A510" i="46"/>
  <c r="A556" i="46"/>
  <c r="K556" i="46"/>
  <c r="K516" i="46"/>
  <c r="J517" i="46"/>
  <c r="A516" i="46"/>
  <c r="A586" i="46"/>
  <c r="K586" i="46"/>
  <c r="A546" i="46"/>
  <c r="J547" i="46"/>
  <c r="K546" i="46"/>
  <c r="J509" i="46"/>
  <c r="A508" i="46"/>
  <c r="K508" i="46"/>
  <c r="A511" i="46"/>
  <c r="K511" i="46"/>
  <c r="A526" i="46"/>
  <c r="K526" i="46"/>
  <c r="A474" i="46"/>
  <c r="K474" i="46"/>
  <c r="J475" i="46"/>
  <c r="J402" i="46"/>
  <c r="A401" i="46"/>
  <c r="K401" i="46"/>
  <c r="K356" i="45"/>
  <c r="A356" i="45"/>
  <c r="A545" i="45"/>
  <c r="J556" i="45"/>
  <c r="K545" i="45"/>
  <c r="J546" i="45"/>
  <c r="A473" i="45"/>
  <c r="J484" i="45"/>
  <c r="J474" i="45"/>
  <c r="K473" i="45"/>
  <c r="K575" i="45"/>
  <c r="J576" i="45"/>
  <c r="A575" i="45"/>
  <c r="J586" i="45"/>
  <c r="J561" i="45"/>
  <c r="A560" i="45"/>
  <c r="J571" i="45"/>
  <c r="K560" i="45"/>
  <c r="K530" i="45"/>
  <c r="J541" i="45"/>
  <c r="J531" i="45"/>
  <c r="A530" i="45"/>
  <c r="A400" i="45"/>
  <c r="J401" i="45"/>
  <c r="K400" i="45"/>
  <c r="K450" i="45"/>
  <c r="A450" i="45"/>
  <c r="J516" i="45"/>
  <c r="A515" i="45"/>
  <c r="K515" i="45"/>
  <c r="J526" i="45"/>
  <c r="A426" i="45"/>
  <c r="K426" i="45"/>
  <c r="K488" i="45"/>
  <c r="A488" i="45"/>
  <c r="J510" i="45"/>
  <c r="K500" i="45"/>
  <c r="J501" i="45"/>
  <c r="A500" i="45"/>
  <c r="J511" i="45"/>
  <c r="J508" i="45"/>
  <c r="K511" i="44"/>
  <c r="A511" i="44"/>
  <c r="K510" i="44"/>
  <c r="A510" i="44"/>
  <c r="J562" i="44"/>
  <c r="A561" i="44"/>
  <c r="K561" i="44"/>
  <c r="A531" i="44"/>
  <c r="K531" i="44"/>
  <c r="J532" i="44"/>
  <c r="A516" i="44"/>
  <c r="J517" i="44"/>
  <c r="K516" i="44"/>
  <c r="K586" i="44"/>
  <c r="A586" i="44"/>
  <c r="K501" i="44"/>
  <c r="J502" i="44"/>
  <c r="A501" i="44"/>
  <c r="J475" i="44"/>
  <c r="A474" i="44"/>
  <c r="K474" i="44"/>
  <c r="A541" i="44"/>
  <c r="K541" i="44"/>
  <c r="K526" i="44"/>
  <c r="A526" i="44"/>
  <c r="K571" i="44"/>
  <c r="A571" i="44"/>
  <c r="J509" i="44"/>
  <c r="A508" i="44"/>
  <c r="K508" i="44"/>
  <c r="J402" i="44"/>
  <c r="A401" i="44"/>
  <c r="K401" i="44"/>
  <c r="K484" i="44"/>
  <c r="A484" i="44"/>
  <c r="A576" i="44"/>
  <c r="K576" i="44"/>
  <c r="J577" i="44"/>
  <c r="A488" i="43"/>
  <c r="K488" i="43"/>
  <c r="K400" i="43"/>
  <c r="J401" i="43"/>
  <c r="A400" i="43"/>
  <c r="K356" i="43"/>
  <c r="A356" i="43"/>
  <c r="J556" i="43"/>
  <c r="K545" i="43"/>
  <c r="J546" i="43"/>
  <c r="A545" i="43"/>
  <c r="K426" i="43"/>
  <c r="A426" i="43"/>
  <c r="K530" i="43"/>
  <c r="J541" i="43"/>
  <c r="J531" i="43"/>
  <c r="A530" i="43"/>
  <c r="A500" i="43"/>
  <c r="J511" i="43"/>
  <c r="J508" i="43"/>
  <c r="J510" i="43"/>
  <c r="K500" i="43"/>
  <c r="J501" i="43"/>
  <c r="K515" i="43"/>
  <c r="J526" i="43"/>
  <c r="J516" i="43"/>
  <c r="A515" i="43"/>
  <c r="J576" i="43"/>
  <c r="A575" i="43"/>
  <c r="J586" i="43"/>
  <c r="K575" i="43"/>
  <c r="J561" i="43"/>
  <c r="K560" i="43"/>
  <c r="A560" i="43"/>
  <c r="J571" i="43"/>
  <c r="K473" i="43"/>
  <c r="J484" i="43"/>
  <c r="J474" i="43"/>
  <c r="A473" i="43"/>
  <c r="K450" i="43"/>
  <c r="A450" i="43"/>
  <c r="A501" i="42"/>
  <c r="K501" i="42"/>
  <c r="J502" i="42"/>
  <c r="A516" i="42"/>
  <c r="J517" i="42"/>
  <c r="K516" i="42"/>
  <c r="A541" i="42"/>
  <c r="K541" i="42"/>
  <c r="K571" i="42"/>
  <c r="A571" i="42"/>
  <c r="K526" i="42"/>
  <c r="A526" i="42"/>
  <c r="K586" i="42"/>
  <c r="A586" i="42"/>
  <c r="A546" i="42"/>
  <c r="J547" i="42"/>
  <c r="K546" i="42"/>
  <c r="J402" i="42"/>
  <c r="K401" i="42"/>
  <c r="A401" i="42"/>
  <c r="K576" i="42"/>
  <c r="J577" i="42"/>
  <c r="A576" i="42"/>
  <c r="A561" i="42"/>
  <c r="J532" i="42"/>
  <c r="K531" i="42"/>
  <c r="A531" i="42"/>
  <c r="K556" i="42"/>
  <c r="A556" i="42"/>
  <c r="J475" i="64" l="1"/>
  <c r="K508" i="56"/>
  <c r="K474" i="64"/>
  <c r="J509" i="56"/>
  <c r="K516" i="62"/>
  <c r="K526" i="66"/>
  <c r="J502" i="56"/>
  <c r="A502" i="56" s="1"/>
  <c r="A484" i="69"/>
  <c r="K484" i="69"/>
  <c r="A526" i="69"/>
  <c r="K526" i="69"/>
  <c r="A501" i="69"/>
  <c r="K501" i="69"/>
  <c r="J502" i="69"/>
  <c r="J475" i="69"/>
  <c r="A474" i="69"/>
  <c r="K474" i="69"/>
  <c r="K541" i="69"/>
  <c r="A541" i="69"/>
  <c r="J402" i="69"/>
  <c r="A401" i="69"/>
  <c r="K401" i="69"/>
  <c r="K586" i="69"/>
  <c r="A586" i="69"/>
  <c r="A561" i="54"/>
  <c r="A526" i="54"/>
  <c r="A401" i="56"/>
  <c r="A556" i="69"/>
  <c r="K556" i="69"/>
  <c r="K531" i="69"/>
  <c r="J532" i="69"/>
  <c r="A531" i="69"/>
  <c r="J509" i="69"/>
  <c r="A508" i="69"/>
  <c r="K508" i="69"/>
  <c r="K571" i="69"/>
  <c r="A571" i="69"/>
  <c r="I603" i="68"/>
  <c r="J603" i="68" s="1"/>
  <c r="A603" i="68" s="1"/>
  <c r="I603" i="69"/>
  <c r="K546" i="69"/>
  <c r="J547" i="69"/>
  <c r="A546" i="69"/>
  <c r="K511" i="69"/>
  <c r="A511" i="69"/>
  <c r="A510" i="69"/>
  <c r="K510" i="69"/>
  <c r="A516" i="69"/>
  <c r="K516" i="69"/>
  <c r="J517" i="69"/>
  <c r="J562" i="69"/>
  <c r="A561" i="69"/>
  <c r="K561" i="69"/>
  <c r="J577" i="69"/>
  <c r="A576" i="69"/>
  <c r="K576" i="69"/>
  <c r="K531" i="56"/>
  <c r="J532" i="56"/>
  <c r="K532" i="56" s="1"/>
  <c r="A516" i="64"/>
  <c r="K561" i="54"/>
  <c r="A571" i="54"/>
  <c r="K526" i="64"/>
  <c r="J517" i="64"/>
  <c r="K517" i="64" s="1"/>
  <c r="J503" i="68"/>
  <c r="A502" i="68"/>
  <c r="K502" i="68"/>
  <c r="A402" i="68"/>
  <c r="K402" i="68"/>
  <c r="J403" i="68"/>
  <c r="A501" i="56"/>
  <c r="A547" i="68"/>
  <c r="K547" i="68"/>
  <c r="J548" i="68"/>
  <c r="J518" i="68"/>
  <c r="A517" i="68"/>
  <c r="K517" i="68"/>
  <c r="J476" i="68"/>
  <c r="A475" i="68"/>
  <c r="K475" i="68"/>
  <c r="J533" i="68"/>
  <c r="A532" i="68"/>
  <c r="K532" i="68"/>
  <c r="J578" i="68"/>
  <c r="A577" i="68"/>
  <c r="K577" i="68"/>
  <c r="A561" i="62"/>
  <c r="K562" i="68"/>
  <c r="A562" i="68"/>
  <c r="J563" i="68"/>
  <c r="K509" i="68"/>
  <c r="A509" i="68"/>
  <c r="A516" i="62"/>
  <c r="A474" i="62"/>
  <c r="J475" i="62"/>
  <c r="A475" i="62" s="1"/>
  <c r="J577" i="62"/>
  <c r="J578" i="62" s="1"/>
  <c r="J562" i="62"/>
  <c r="J563" i="62" s="1"/>
  <c r="A561" i="46"/>
  <c r="A474" i="67"/>
  <c r="K474" i="67"/>
  <c r="J475" i="67"/>
  <c r="K556" i="67"/>
  <c r="A556" i="67"/>
  <c r="K561" i="46"/>
  <c r="K484" i="46"/>
  <c r="A571" i="67"/>
  <c r="K571" i="67"/>
  <c r="J502" i="67"/>
  <c r="A501" i="67"/>
  <c r="K501" i="67"/>
  <c r="A511" i="67"/>
  <c r="K511" i="67"/>
  <c r="A484" i="67"/>
  <c r="K484" i="67"/>
  <c r="J547" i="67"/>
  <c r="K546" i="67"/>
  <c r="A546" i="67"/>
  <c r="K526" i="67"/>
  <c r="A526" i="67"/>
  <c r="J577" i="67"/>
  <c r="A576" i="67"/>
  <c r="K576" i="67"/>
  <c r="K541" i="67"/>
  <c r="A541" i="67"/>
  <c r="J517" i="67"/>
  <c r="A516" i="67"/>
  <c r="K516" i="67"/>
  <c r="K510" i="67"/>
  <c r="A510" i="67"/>
  <c r="A531" i="67"/>
  <c r="J532" i="67"/>
  <c r="K531" i="67"/>
  <c r="I603" i="66"/>
  <c r="J603" i="66" s="1"/>
  <c r="A603" i="66" s="1"/>
  <c r="I603" i="67"/>
  <c r="K561" i="67"/>
  <c r="J562" i="67"/>
  <c r="A561" i="67"/>
  <c r="K508" i="67"/>
  <c r="J509" i="67"/>
  <c r="A508" i="67"/>
  <c r="J402" i="67"/>
  <c r="K401" i="67"/>
  <c r="A401" i="67"/>
  <c r="K586" i="67"/>
  <c r="A586" i="67"/>
  <c r="K586" i="56"/>
  <c r="J562" i="58"/>
  <c r="J563" i="58" s="1"/>
  <c r="A484" i="62"/>
  <c r="K474" i="54"/>
  <c r="A571" i="46"/>
  <c r="A484" i="54"/>
  <c r="K571" i="58"/>
  <c r="J518" i="66"/>
  <c r="K517" i="66"/>
  <c r="A517" i="66"/>
  <c r="J563" i="66"/>
  <c r="A562" i="66"/>
  <c r="K562" i="66"/>
  <c r="J578" i="66"/>
  <c r="K577" i="66"/>
  <c r="A577" i="66"/>
  <c r="A475" i="66"/>
  <c r="K475" i="66"/>
  <c r="J476" i="66"/>
  <c r="A509" i="66"/>
  <c r="K509" i="66"/>
  <c r="K547" i="66"/>
  <c r="A547" i="66"/>
  <c r="J548" i="66"/>
  <c r="A502" i="66"/>
  <c r="K502" i="66"/>
  <c r="J503" i="66"/>
  <c r="J533" i="66"/>
  <c r="K532" i="66"/>
  <c r="A532" i="66"/>
  <c r="K402" i="66"/>
  <c r="A402" i="66"/>
  <c r="J403" i="66"/>
  <c r="J475" i="54"/>
  <c r="A475" i="54" s="1"/>
  <c r="K561" i="58"/>
  <c r="A571" i="60"/>
  <c r="K541" i="60"/>
  <c r="K484" i="65"/>
  <c r="A484" i="65"/>
  <c r="A511" i="65"/>
  <c r="K511" i="65"/>
  <c r="I603" i="64"/>
  <c r="J603" i="64" s="1"/>
  <c r="A603" i="64" s="1"/>
  <c r="I603" i="65"/>
  <c r="K561" i="42"/>
  <c r="K576" i="65"/>
  <c r="J577" i="65"/>
  <c r="A576" i="65"/>
  <c r="A474" i="65"/>
  <c r="K474" i="65"/>
  <c r="J475" i="65"/>
  <c r="K561" i="65"/>
  <c r="J562" i="65"/>
  <c r="A561" i="65"/>
  <c r="K541" i="65"/>
  <c r="A541" i="65"/>
  <c r="K516" i="65"/>
  <c r="J517" i="65"/>
  <c r="A516" i="65"/>
  <c r="K556" i="65"/>
  <c r="A556" i="65"/>
  <c r="A526" i="65"/>
  <c r="K526" i="65"/>
  <c r="K571" i="65"/>
  <c r="A571" i="65"/>
  <c r="J547" i="65"/>
  <c r="K546" i="65"/>
  <c r="A546" i="65"/>
  <c r="K508" i="65"/>
  <c r="J509" i="65"/>
  <c r="A508" i="65"/>
  <c r="K510" i="65"/>
  <c r="A510" i="65"/>
  <c r="A586" i="65"/>
  <c r="K586" i="65"/>
  <c r="J532" i="65"/>
  <c r="K531" i="65"/>
  <c r="A531" i="65"/>
  <c r="J402" i="65"/>
  <c r="A401" i="65"/>
  <c r="K401" i="65"/>
  <c r="J502" i="65"/>
  <c r="A501" i="65"/>
  <c r="K501" i="65"/>
  <c r="A532" i="64"/>
  <c r="J533" i="64"/>
  <c r="K532" i="64"/>
  <c r="J578" i="64"/>
  <c r="K577" i="64"/>
  <c r="A577" i="64"/>
  <c r="A509" i="64"/>
  <c r="K509" i="64"/>
  <c r="A402" i="64"/>
  <c r="J403" i="64"/>
  <c r="K402" i="64"/>
  <c r="K547" i="64"/>
  <c r="A547" i="64"/>
  <c r="J548" i="64"/>
  <c r="A562" i="64"/>
  <c r="K562" i="64"/>
  <c r="J563" i="64"/>
  <c r="A502" i="64"/>
  <c r="J503" i="64"/>
  <c r="K502" i="64"/>
  <c r="J476" i="64"/>
  <c r="A475" i="64"/>
  <c r="K475" i="64"/>
  <c r="A531" i="46"/>
  <c r="K576" i="56"/>
  <c r="A576" i="56"/>
  <c r="A561" i="60"/>
  <c r="A510" i="63"/>
  <c r="K510" i="63"/>
  <c r="A484" i="63"/>
  <c r="K484" i="63"/>
  <c r="A556" i="63"/>
  <c r="K556" i="63"/>
  <c r="A516" i="63"/>
  <c r="K516" i="63"/>
  <c r="J517" i="63"/>
  <c r="K571" i="63"/>
  <c r="A571" i="63"/>
  <c r="J402" i="63"/>
  <c r="K401" i="63"/>
  <c r="A401" i="63"/>
  <c r="J562" i="60"/>
  <c r="K562" i="60" s="1"/>
  <c r="A511" i="63"/>
  <c r="K511" i="63"/>
  <c r="A474" i="63"/>
  <c r="J475" i="63"/>
  <c r="K474" i="63"/>
  <c r="J532" i="63"/>
  <c r="K531" i="63"/>
  <c r="A531" i="63"/>
  <c r="A526" i="63"/>
  <c r="K526" i="63"/>
  <c r="K576" i="63"/>
  <c r="J577" i="63"/>
  <c r="A576" i="63"/>
  <c r="I603" i="62"/>
  <c r="J603" i="62" s="1"/>
  <c r="A603" i="62" s="1"/>
  <c r="I603" i="63"/>
  <c r="A508" i="63"/>
  <c r="K508" i="63"/>
  <c r="J509" i="63"/>
  <c r="J547" i="63"/>
  <c r="A546" i="63"/>
  <c r="K546" i="63"/>
  <c r="A561" i="63"/>
  <c r="J562" i="63"/>
  <c r="K561" i="63"/>
  <c r="K501" i="63"/>
  <c r="J502" i="63"/>
  <c r="A501" i="63"/>
  <c r="K541" i="63"/>
  <c r="A541" i="63"/>
  <c r="A586" i="63"/>
  <c r="K586" i="63"/>
  <c r="K541" i="48"/>
  <c r="A402" i="62"/>
  <c r="K402" i="62"/>
  <c r="J403" i="62"/>
  <c r="J503" i="62"/>
  <c r="K502" i="62"/>
  <c r="A502" i="62"/>
  <c r="K547" i="62"/>
  <c r="A547" i="62"/>
  <c r="J548" i="62"/>
  <c r="A509" i="62"/>
  <c r="K509" i="62"/>
  <c r="J518" i="62"/>
  <c r="K517" i="62"/>
  <c r="A517" i="62"/>
  <c r="A532" i="62"/>
  <c r="J533" i="62"/>
  <c r="K532" i="62"/>
  <c r="J532" i="46"/>
  <c r="K532" i="46" s="1"/>
  <c r="K561" i="61"/>
  <c r="J562" i="61"/>
  <c r="A561" i="61"/>
  <c r="A526" i="61"/>
  <c r="K526" i="61"/>
  <c r="K546" i="61"/>
  <c r="A546" i="61"/>
  <c r="J547" i="61"/>
  <c r="J577" i="61"/>
  <c r="A576" i="61"/>
  <c r="K576" i="61"/>
  <c r="K484" i="61"/>
  <c r="A484" i="61"/>
  <c r="J532" i="61"/>
  <c r="K531" i="61"/>
  <c r="A531" i="61"/>
  <c r="K510" i="61"/>
  <c r="A510" i="61"/>
  <c r="A501" i="61"/>
  <c r="K501" i="61"/>
  <c r="J502" i="61"/>
  <c r="I603" i="60"/>
  <c r="J603" i="60" s="1"/>
  <c r="A603" i="60" s="1"/>
  <c r="I603" i="61"/>
  <c r="K571" i="61"/>
  <c r="A571" i="61"/>
  <c r="A556" i="61"/>
  <c r="K556" i="61"/>
  <c r="K541" i="61"/>
  <c r="A541" i="61"/>
  <c r="K401" i="61"/>
  <c r="A401" i="61"/>
  <c r="J402" i="61"/>
  <c r="K508" i="61"/>
  <c r="J509" i="61"/>
  <c r="A508" i="61"/>
  <c r="K586" i="61"/>
  <c r="A586" i="61"/>
  <c r="A516" i="61"/>
  <c r="K516" i="61"/>
  <c r="J517" i="61"/>
  <c r="A511" i="61"/>
  <c r="K511" i="61"/>
  <c r="K474" i="61"/>
  <c r="J475" i="61"/>
  <c r="A474" i="61"/>
  <c r="K484" i="42"/>
  <c r="K571" i="48"/>
  <c r="K532" i="60"/>
  <c r="A532" i="60"/>
  <c r="J533" i="60"/>
  <c r="J548" i="60"/>
  <c r="K547" i="60"/>
  <c r="A547" i="60"/>
  <c r="K475" i="60"/>
  <c r="A475" i="60"/>
  <c r="J476" i="60"/>
  <c r="A509" i="60"/>
  <c r="K509" i="60"/>
  <c r="K502" i="60"/>
  <c r="A502" i="60"/>
  <c r="J503" i="60"/>
  <c r="A577" i="60"/>
  <c r="J578" i="60"/>
  <c r="K577" i="60"/>
  <c r="J403" i="60"/>
  <c r="K402" i="60"/>
  <c r="A402" i="60"/>
  <c r="K517" i="60"/>
  <c r="A517" i="60"/>
  <c r="J518" i="60"/>
  <c r="A510" i="42"/>
  <c r="K561" i="59"/>
  <c r="A561" i="59"/>
  <c r="J562" i="59"/>
  <c r="K531" i="59"/>
  <c r="A531" i="59"/>
  <c r="J532" i="59"/>
  <c r="K484" i="59"/>
  <c r="A484" i="59"/>
  <c r="K508" i="59"/>
  <c r="A508" i="59"/>
  <c r="J509" i="59"/>
  <c r="J502" i="59"/>
  <c r="K501" i="59"/>
  <c r="A501" i="59"/>
  <c r="A526" i="59"/>
  <c r="K526" i="59"/>
  <c r="I603" i="58"/>
  <c r="J603" i="58" s="1"/>
  <c r="A603" i="58" s="1"/>
  <c r="I603" i="59"/>
  <c r="J547" i="59"/>
  <c r="A546" i="59"/>
  <c r="K546" i="59"/>
  <c r="K571" i="59"/>
  <c r="A571" i="59"/>
  <c r="K541" i="59"/>
  <c r="A541" i="59"/>
  <c r="A511" i="59"/>
  <c r="K511" i="59"/>
  <c r="A576" i="59"/>
  <c r="K576" i="59"/>
  <c r="J577" i="59"/>
  <c r="K401" i="59"/>
  <c r="A401" i="59"/>
  <c r="J402" i="59"/>
  <c r="A516" i="59"/>
  <c r="K516" i="59"/>
  <c r="J517" i="59"/>
  <c r="K556" i="59"/>
  <c r="A556" i="59"/>
  <c r="J475" i="59"/>
  <c r="A474" i="59"/>
  <c r="K474" i="59"/>
  <c r="A510" i="59"/>
  <c r="K510" i="59"/>
  <c r="A586" i="59"/>
  <c r="K586" i="59"/>
  <c r="J533" i="58"/>
  <c r="K532" i="58"/>
  <c r="A532" i="58"/>
  <c r="A577" i="58"/>
  <c r="J578" i="58"/>
  <c r="K577" i="58"/>
  <c r="A547" i="58"/>
  <c r="J548" i="58"/>
  <c r="K547" i="58"/>
  <c r="K517" i="58"/>
  <c r="A517" i="58"/>
  <c r="J518" i="58"/>
  <c r="J503" i="58"/>
  <c r="K502" i="58"/>
  <c r="A502" i="58"/>
  <c r="K509" i="58"/>
  <c r="A509" i="58"/>
  <c r="J476" i="58"/>
  <c r="A475" i="58"/>
  <c r="K475" i="58"/>
  <c r="K402" i="58"/>
  <c r="J403" i="58"/>
  <c r="A402" i="58"/>
  <c r="J532" i="48"/>
  <c r="J533" i="48" s="1"/>
  <c r="A556" i="44"/>
  <c r="K571" i="57"/>
  <c r="A571" i="57"/>
  <c r="K484" i="57"/>
  <c r="A484" i="57"/>
  <c r="J402" i="57"/>
  <c r="A401" i="57"/>
  <c r="K401" i="57"/>
  <c r="A501" i="57"/>
  <c r="K501" i="57"/>
  <c r="J502" i="57"/>
  <c r="K586" i="57"/>
  <c r="A586" i="57"/>
  <c r="J532" i="57"/>
  <c r="K531" i="57"/>
  <c r="A531" i="57"/>
  <c r="K516" i="57"/>
  <c r="J517" i="57"/>
  <c r="A516" i="57"/>
  <c r="A546" i="57"/>
  <c r="J547" i="57"/>
  <c r="K546" i="57"/>
  <c r="A508" i="57"/>
  <c r="K508" i="57"/>
  <c r="J509" i="57"/>
  <c r="A541" i="57"/>
  <c r="K541" i="57"/>
  <c r="A561" i="57"/>
  <c r="K561" i="57"/>
  <c r="J562" i="57"/>
  <c r="A526" i="57"/>
  <c r="K526" i="57"/>
  <c r="A511" i="57"/>
  <c r="K511" i="57"/>
  <c r="A510" i="57"/>
  <c r="K510" i="57"/>
  <c r="I603" i="56"/>
  <c r="J603" i="56" s="1"/>
  <c r="A603" i="56" s="1"/>
  <c r="I603" i="57"/>
  <c r="K576" i="57"/>
  <c r="J577" i="57"/>
  <c r="A576" i="57"/>
  <c r="J475" i="57"/>
  <c r="A474" i="57"/>
  <c r="K474" i="57"/>
  <c r="K556" i="57"/>
  <c r="A556" i="57"/>
  <c r="A546" i="44"/>
  <c r="A474" i="42"/>
  <c r="K546" i="44"/>
  <c r="K541" i="46"/>
  <c r="J548" i="56"/>
  <c r="A547" i="56"/>
  <c r="K547" i="56"/>
  <c r="J533" i="56"/>
  <c r="J403" i="56"/>
  <c r="A402" i="56"/>
  <c r="K402" i="56"/>
  <c r="K577" i="56"/>
  <c r="A577" i="56"/>
  <c r="J578" i="56"/>
  <c r="A562" i="56"/>
  <c r="K562" i="56"/>
  <c r="J563" i="56"/>
  <c r="J476" i="56"/>
  <c r="A475" i="56"/>
  <c r="K475" i="56"/>
  <c r="A517" i="56"/>
  <c r="K517" i="56"/>
  <c r="J518" i="56"/>
  <c r="A509" i="56"/>
  <c r="K509" i="56"/>
  <c r="I603" i="54"/>
  <c r="J603" i="54" s="1"/>
  <c r="A603" i="54" s="1"/>
  <c r="I603" i="55"/>
  <c r="A546" i="55"/>
  <c r="J547" i="55"/>
  <c r="K546" i="55"/>
  <c r="J509" i="55"/>
  <c r="A508" i="55"/>
  <c r="K508" i="55"/>
  <c r="J577" i="55"/>
  <c r="A576" i="55"/>
  <c r="K576" i="55"/>
  <c r="J475" i="55"/>
  <c r="A474" i="55"/>
  <c r="K474" i="55"/>
  <c r="K571" i="55"/>
  <c r="A571" i="55"/>
  <c r="J502" i="55"/>
  <c r="A501" i="55"/>
  <c r="K501" i="55"/>
  <c r="A511" i="55"/>
  <c r="K511" i="55"/>
  <c r="K484" i="55"/>
  <c r="A484" i="55"/>
  <c r="J532" i="55"/>
  <c r="K531" i="55"/>
  <c r="A531" i="55"/>
  <c r="K516" i="55"/>
  <c r="J517" i="55"/>
  <c r="A516" i="55"/>
  <c r="K556" i="55"/>
  <c r="A556" i="55"/>
  <c r="K401" i="55"/>
  <c r="J402" i="55"/>
  <c r="A401" i="55"/>
  <c r="K586" i="55"/>
  <c r="A586" i="55"/>
  <c r="A541" i="55"/>
  <c r="K541" i="55"/>
  <c r="K526" i="55"/>
  <c r="A526" i="55"/>
  <c r="J562" i="55"/>
  <c r="A561" i="55"/>
  <c r="K561" i="55"/>
  <c r="K510" i="55"/>
  <c r="A510" i="55"/>
  <c r="K474" i="42"/>
  <c r="A509" i="54"/>
  <c r="K509" i="54"/>
  <c r="K532" i="54"/>
  <c r="A532" i="54"/>
  <c r="J533" i="54"/>
  <c r="K402" i="54"/>
  <c r="A402" i="54"/>
  <c r="J403" i="54"/>
  <c r="J563" i="54"/>
  <c r="K562" i="54"/>
  <c r="A562" i="54"/>
  <c r="K502" i="54"/>
  <c r="A502" i="54"/>
  <c r="J503" i="54"/>
  <c r="A517" i="54"/>
  <c r="K517" i="54"/>
  <c r="J518" i="54"/>
  <c r="J548" i="54"/>
  <c r="A547" i="54"/>
  <c r="K547" i="54"/>
  <c r="J578" i="54"/>
  <c r="A577" i="54"/>
  <c r="K577" i="54"/>
  <c r="K508" i="42"/>
  <c r="K511" i="42"/>
  <c r="A508" i="42"/>
  <c r="K511" i="49"/>
  <c r="A511" i="49"/>
  <c r="K586" i="49"/>
  <c r="A586" i="49"/>
  <c r="J532" i="49"/>
  <c r="K531" i="49"/>
  <c r="A531" i="49"/>
  <c r="J402" i="49"/>
  <c r="A401" i="49"/>
  <c r="K401" i="49"/>
  <c r="K508" i="49"/>
  <c r="J509" i="49"/>
  <c r="A508" i="49"/>
  <c r="A556" i="49"/>
  <c r="K556" i="49"/>
  <c r="J517" i="49"/>
  <c r="A516" i="49"/>
  <c r="K516" i="49"/>
  <c r="J475" i="49"/>
  <c r="A474" i="49"/>
  <c r="K474" i="49"/>
  <c r="A561" i="49"/>
  <c r="K561" i="49"/>
  <c r="J562" i="49"/>
  <c r="A541" i="49"/>
  <c r="K541" i="49"/>
  <c r="A510" i="49"/>
  <c r="K510" i="49"/>
  <c r="K546" i="49"/>
  <c r="J547" i="49"/>
  <c r="A546" i="49"/>
  <c r="A526" i="49"/>
  <c r="K526" i="49"/>
  <c r="J577" i="49"/>
  <c r="A576" i="49"/>
  <c r="K576" i="49"/>
  <c r="A484" i="49"/>
  <c r="K484" i="49"/>
  <c r="I603" i="48"/>
  <c r="J603" i="48" s="1"/>
  <c r="A603" i="48" s="1"/>
  <c r="I603" i="49"/>
  <c r="A571" i="49"/>
  <c r="K571" i="49"/>
  <c r="K501" i="49"/>
  <c r="J502" i="49"/>
  <c r="A501" i="49"/>
  <c r="K577" i="48"/>
  <c r="A577" i="48"/>
  <c r="J578" i="48"/>
  <c r="J403" i="48"/>
  <c r="K402" i="48"/>
  <c r="A402" i="48"/>
  <c r="J503" i="48"/>
  <c r="A502" i="48"/>
  <c r="K502" i="48"/>
  <c r="J548" i="48"/>
  <c r="A547" i="48"/>
  <c r="K547" i="48"/>
  <c r="K509" i="48"/>
  <c r="A509" i="48"/>
  <c r="A517" i="48"/>
  <c r="K517" i="48"/>
  <c r="J518" i="48"/>
  <c r="A475" i="48"/>
  <c r="K475" i="48"/>
  <c r="J476" i="48"/>
  <c r="J563" i="48"/>
  <c r="A562" i="48"/>
  <c r="K562" i="48"/>
  <c r="K556" i="47"/>
  <c r="A556" i="47"/>
  <c r="J577" i="47"/>
  <c r="A576" i="47"/>
  <c r="K576" i="47"/>
  <c r="K511" i="47"/>
  <c r="A511" i="47"/>
  <c r="J562" i="47"/>
  <c r="K561" i="47"/>
  <c r="A561" i="47"/>
  <c r="J517" i="47"/>
  <c r="A516" i="47"/>
  <c r="K516" i="47"/>
  <c r="I603" i="46"/>
  <c r="J603" i="46" s="1"/>
  <c r="A603" i="46" s="1"/>
  <c r="I603" i="47"/>
  <c r="K541" i="47"/>
  <c r="A541" i="47"/>
  <c r="A508" i="47"/>
  <c r="K508" i="47"/>
  <c r="J509" i="47"/>
  <c r="A401" i="47"/>
  <c r="K401" i="47"/>
  <c r="J402" i="47"/>
  <c r="K546" i="47"/>
  <c r="J547" i="47"/>
  <c r="A546" i="47"/>
  <c r="K586" i="47"/>
  <c r="A586" i="47"/>
  <c r="K510" i="47"/>
  <c r="A510" i="47"/>
  <c r="K571" i="47"/>
  <c r="A571" i="47"/>
  <c r="A526" i="47"/>
  <c r="K526" i="47"/>
  <c r="A474" i="47"/>
  <c r="J475" i="47"/>
  <c r="K474" i="47"/>
  <c r="A531" i="47"/>
  <c r="J532" i="47"/>
  <c r="K531" i="47"/>
  <c r="J502" i="47"/>
  <c r="A501" i="47"/>
  <c r="K501" i="47"/>
  <c r="K484" i="47"/>
  <c r="A484" i="47"/>
  <c r="A509" i="46"/>
  <c r="K509" i="46"/>
  <c r="K502" i="46"/>
  <c r="A502" i="46"/>
  <c r="J503" i="46"/>
  <c r="J518" i="46"/>
  <c r="K517" i="46"/>
  <c r="A517" i="46"/>
  <c r="J563" i="46"/>
  <c r="K562" i="46"/>
  <c r="A562" i="46"/>
  <c r="A402" i="46"/>
  <c r="K402" i="46"/>
  <c r="J403" i="46"/>
  <c r="A547" i="46"/>
  <c r="K547" i="46"/>
  <c r="J548" i="46"/>
  <c r="J578" i="46"/>
  <c r="A577" i="46"/>
  <c r="K577" i="46"/>
  <c r="K475" i="46"/>
  <c r="A475" i="46"/>
  <c r="J476" i="46"/>
  <c r="A511" i="45"/>
  <c r="K511" i="45"/>
  <c r="A401" i="45"/>
  <c r="K401" i="45"/>
  <c r="J402" i="45"/>
  <c r="A541" i="45"/>
  <c r="K541" i="45"/>
  <c r="K484" i="45"/>
  <c r="A484" i="45"/>
  <c r="K556" i="45"/>
  <c r="A556" i="45"/>
  <c r="K526" i="45"/>
  <c r="A526" i="45"/>
  <c r="K561" i="45"/>
  <c r="J562" i="45"/>
  <c r="A561" i="45"/>
  <c r="I603" i="44"/>
  <c r="I603" i="45"/>
  <c r="J502" i="45"/>
  <c r="K501" i="45"/>
  <c r="A501" i="45"/>
  <c r="K586" i="45"/>
  <c r="A586" i="45"/>
  <c r="A546" i="45"/>
  <c r="J547" i="45"/>
  <c r="K546" i="45"/>
  <c r="K508" i="45"/>
  <c r="A508" i="45"/>
  <c r="J509" i="45"/>
  <c r="J532" i="45"/>
  <c r="K531" i="45"/>
  <c r="A531" i="45"/>
  <c r="A571" i="45"/>
  <c r="K571" i="45"/>
  <c r="A474" i="45"/>
  <c r="K474" i="45"/>
  <c r="J475" i="45"/>
  <c r="K510" i="45"/>
  <c r="A510" i="45"/>
  <c r="A516" i="45"/>
  <c r="K516" i="45"/>
  <c r="J517" i="45"/>
  <c r="K576" i="45"/>
  <c r="J577" i="45"/>
  <c r="A576" i="45"/>
  <c r="K502" i="44"/>
  <c r="J503" i="44"/>
  <c r="A502" i="44"/>
  <c r="K577" i="44"/>
  <c r="A577" i="44"/>
  <c r="J578" i="44"/>
  <c r="K517" i="44"/>
  <c r="A517" i="44"/>
  <c r="J518" i="44"/>
  <c r="J403" i="44"/>
  <c r="A402" i="44"/>
  <c r="K402" i="44"/>
  <c r="A475" i="44"/>
  <c r="K475" i="44"/>
  <c r="J476" i="44"/>
  <c r="J603" i="44"/>
  <c r="A603" i="44" s="1"/>
  <c r="A509" i="44"/>
  <c r="K509" i="44"/>
  <c r="J533" i="44"/>
  <c r="K532" i="44"/>
  <c r="A532" i="44"/>
  <c r="J548" i="44"/>
  <c r="K547" i="44"/>
  <c r="A547" i="44"/>
  <c r="A562" i="44"/>
  <c r="J563" i="44"/>
  <c r="K562" i="44"/>
  <c r="J562" i="43"/>
  <c r="A561" i="43"/>
  <c r="K561" i="43"/>
  <c r="K576" i="43"/>
  <c r="A576" i="43"/>
  <c r="J577" i="43"/>
  <c r="J509" i="43"/>
  <c r="A508" i="43"/>
  <c r="K508" i="43"/>
  <c r="J532" i="43"/>
  <c r="K531" i="43"/>
  <c r="A531" i="43"/>
  <c r="A556" i="43"/>
  <c r="K556" i="43"/>
  <c r="K401" i="43"/>
  <c r="A401" i="43"/>
  <c r="J402" i="43"/>
  <c r="A571" i="43"/>
  <c r="K571" i="43"/>
  <c r="J502" i="43"/>
  <c r="A501" i="43"/>
  <c r="K501" i="43"/>
  <c r="A511" i="43"/>
  <c r="K511" i="43"/>
  <c r="A541" i="43"/>
  <c r="K541" i="43"/>
  <c r="I603" i="42"/>
  <c r="J603" i="42" s="1"/>
  <c r="A603" i="42" s="1"/>
  <c r="I603" i="43"/>
  <c r="J475" i="43"/>
  <c r="A474" i="43"/>
  <c r="K474" i="43"/>
  <c r="K586" i="43"/>
  <c r="A586" i="43"/>
  <c r="J517" i="43"/>
  <c r="K516" i="43"/>
  <c r="A516" i="43"/>
  <c r="K546" i="43"/>
  <c r="A546" i="43"/>
  <c r="J547" i="43"/>
  <c r="K484" i="43"/>
  <c r="A484" i="43"/>
  <c r="K526" i="43"/>
  <c r="A526" i="43"/>
  <c r="K510" i="43"/>
  <c r="A510" i="43"/>
  <c r="J563" i="42"/>
  <c r="A562" i="42"/>
  <c r="K562" i="42"/>
  <c r="J533" i="42"/>
  <c r="A532" i="42"/>
  <c r="K532" i="42"/>
  <c r="K509" i="42"/>
  <c r="A509" i="42"/>
  <c r="K577" i="42"/>
  <c r="A577" i="42"/>
  <c r="J578" i="42"/>
  <c r="J403" i="42"/>
  <c r="A402" i="42"/>
  <c r="K402" i="42"/>
  <c r="J503" i="42"/>
  <c r="A502" i="42"/>
  <c r="K502" i="42"/>
  <c r="A547" i="42"/>
  <c r="J548" i="42"/>
  <c r="K547" i="42"/>
  <c r="J476" i="42"/>
  <c r="K475" i="42"/>
  <c r="A475" i="42"/>
  <c r="K517" i="42"/>
  <c r="A517" i="42"/>
  <c r="J518" i="42"/>
  <c r="K502" i="56" l="1"/>
  <c r="K562" i="62"/>
  <c r="J503" i="56"/>
  <c r="A503" i="56" s="1"/>
  <c r="A562" i="62"/>
  <c r="J563" i="69"/>
  <c r="K562" i="69"/>
  <c r="A562" i="69"/>
  <c r="K502" i="69"/>
  <c r="J503" i="69"/>
  <c r="A502" i="69"/>
  <c r="A517" i="69"/>
  <c r="K517" i="69"/>
  <c r="J518" i="69"/>
  <c r="A532" i="56"/>
  <c r="J403" i="69"/>
  <c r="K402" i="69"/>
  <c r="A402" i="69"/>
  <c r="A577" i="69"/>
  <c r="J578" i="69"/>
  <c r="K577" i="69"/>
  <c r="J548" i="69"/>
  <c r="K547" i="69"/>
  <c r="A547" i="69"/>
  <c r="A509" i="69"/>
  <c r="K509" i="69"/>
  <c r="J603" i="69"/>
  <c r="A603" i="69" s="1"/>
  <c r="K532" i="69"/>
  <c r="J533" i="69"/>
  <c r="A532" i="69"/>
  <c r="J476" i="69"/>
  <c r="A475" i="69"/>
  <c r="K475" i="69"/>
  <c r="A562" i="58"/>
  <c r="J518" i="64"/>
  <c r="K518" i="64" s="1"/>
  <c r="K562" i="58"/>
  <c r="A562" i="60"/>
  <c r="K475" i="62"/>
  <c r="A517" i="64"/>
  <c r="A577" i="62"/>
  <c r="K563" i="68"/>
  <c r="A563" i="68"/>
  <c r="A518" i="68"/>
  <c r="K518" i="68"/>
  <c r="K577" i="62"/>
  <c r="K578" i="68"/>
  <c r="A578" i="68"/>
  <c r="K603" i="68"/>
  <c r="K476" i="68"/>
  <c r="A476" i="68"/>
  <c r="A548" i="68"/>
  <c r="K548" i="68"/>
  <c r="K403" i="68"/>
  <c r="A403" i="68"/>
  <c r="A533" i="68"/>
  <c r="K533" i="68"/>
  <c r="K503" i="68"/>
  <c r="A503" i="68"/>
  <c r="J476" i="62"/>
  <c r="K476" i="62" s="1"/>
  <c r="J603" i="67"/>
  <c r="A603" i="67" s="1"/>
  <c r="J518" i="67"/>
  <c r="K517" i="67"/>
  <c r="A517" i="67"/>
  <c r="K562" i="67"/>
  <c r="A562" i="67"/>
  <c r="J563" i="67"/>
  <c r="J578" i="67"/>
  <c r="K577" i="67"/>
  <c r="A577" i="67"/>
  <c r="J503" i="67"/>
  <c r="K502" i="67"/>
  <c r="A502" i="67"/>
  <c r="J403" i="67"/>
  <c r="K402" i="67"/>
  <c r="A402" i="67"/>
  <c r="K475" i="67"/>
  <c r="J476" i="67"/>
  <c r="A475" i="67"/>
  <c r="A509" i="67"/>
  <c r="K509" i="67"/>
  <c r="K532" i="67"/>
  <c r="A532" i="67"/>
  <c r="J533" i="67"/>
  <c r="K547" i="67"/>
  <c r="A547" i="67"/>
  <c r="J548" i="67"/>
  <c r="K475" i="54"/>
  <c r="K603" i="66"/>
  <c r="J476" i="54"/>
  <c r="A476" i="54" s="1"/>
  <c r="J563" i="60"/>
  <c r="K563" i="60" s="1"/>
  <c r="A503" i="66"/>
  <c r="K503" i="66"/>
  <c r="A476" i="66"/>
  <c r="K476" i="66"/>
  <c r="K563" i="66"/>
  <c r="A563" i="66"/>
  <c r="K403" i="66"/>
  <c r="A403" i="66"/>
  <c r="A578" i="66"/>
  <c r="K578" i="66"/>
  <c r="K533" i="66"/>
  <c r="A533" i="66"/>
  <c r="A548" i="66"/>
  <c r="K548" i="66"/>
  <c r="A518" i="66"/>
  <c r="K518" i="66"/>
  <c r="J563" i="65"/>
  <c r="K562" i="65"/>
  <c r="A562" i="65"/>
  <c r="J533" i="65"/>
  <c r="K532" i="65"/>
  <c r="A532" i="65"/>
  <c r="J603" i="65"/>
  <c r="A603" i="65" s="1"/>
  <c r="J403" i="65"/>
  <c r="A402" i="65"/>
  <c r="K402" i="65"/>
  <c r="A475" i="65"/>
  <c r="K475" i="65"/>
  <c r="J476" i="65"/>
  <c r="J578" i="65"/>
  <c r="K577" i="65"/>
  <c r="A577" i="65"/>
  <c r="K502" i="65"/>
  <c r="A502" i="65"/>
  <c r="J503" i="65"/>
  <c r="A509" i="65"/>
  <c r="K509" i="65"/>
  <c r="A547" i="65"/>
  <c r="J548" i="65"/>
  <c r="K547" i="65"/>
  <c r="J518" i="65"/>
  <c r="K517" i="65"/>
  <c r="A517" i="65"/>
  <c r="K603" i="64"/>
  <c r="A518" i="64"/>
  <c r="K476" i="64"/>
  <c r="A476" i="64"/>
  <c r="K563" i="64"/>
  <c r="A563" i="64"/>
  <c r="K578" i="64"/>
  <c r="A578" i="64"/>
  <c r="A533" i="64"/>
  <c r="K533" i="64"/>
  <c r="K503" i="64"/>
  <c r="A503" i="64"/>
  <c r="A548" i="64"/>
  <c r="K548" i="64"/>
  <c r="A403" i="64"/>
  <c r="K403" i="64"/>
  <c r="A532" i="46"/>
  <c r="J533" i="46"/>
  <c r="K533" i="46" s="1"/>
  <c r="J563" i="63"/>
  <c r="K562" i="63"/>
  <c r="A562" i="63"/>
  <c r="J548" i="63"/>
  <c r="K547" i="63"/>
  <c r="A547" i="63"/>
  <c r="J603" i="63"/>
  <c r="A603" i="63" s="1"/>
  <c r="K517" i="63"/>
  <c r="J518" i="63"/>
  <c r="A517" i="63"/>
  <c r="J403" i="63"/>
  <c r="A402" i="63"/>
  <c r="K402" i="63"/>
  <c r="A502" i="63"/>
  <c r="J503" i="63"/>
  <c r="K502" i="63"/>
  <c r="K509" i="63"/>
  <c r="A509" i="63"/>
  <c r="J533" i="63"/>
  <c r="K532" i="63"/>
  <c r="A532" i="63"/>
  <c r="A577" i="63"/>
  <c r="J578" i="63"/>
  <c r="K577" i="63"/>
  <c r="J476" i="63"/>
  <c r="K475" i="63"/>
  <c r="A475" i="63"/>
  <c r="K603" i="62"/>
  <c r="A533" i="62"/>
  <c r="K533" i="62"/>
  <c r="A518" i="62"/>
  <c r="K518" i="62"/>
  <c r="K578" i="62"/>
  <c r="A578" i="62"/>
  <c r="A548" i="62"/>
  <c r="K548" i="62"/>
  <c r="A563" i="62"/>
  <c r="K563" i="62"/>
  <c r="K503" i="62"/>
  <c r="A503" i="62"/>
  <c r="K403" i="62"/>
  <c r="A403" i="62"/>
  <c r="K532" i="48"/>
  <c r="A532" i="48"/>
  <c r="J603" i="61"/>
  <c r="A603" i="61" s="1"/>
  <c r="A509" i="61"/>
  <c r="K509" i="61"/>
  <c r="J533" i="61"/>
  <c r="K532" i="61"/>
  <c r="A532" i="61"/>
  <c r="A562" i="61"/>
  <c r="J563" i="61"/>
  <c r="K562" i="61"/>
  <c r="J503" i="61"/>
  <c r="K502" i="61"/>
  <c r="A502" i="61"/>
  <c r="K577" i="61"/>
  <c r="A577" i="61"/>
  <c r="J578" i="61"/>
  <c r="A475" i="61"/>
  <c r="K475" i="61"/>
  <c r="J476" i="61"/>
  <c r="K517" i="61"/>
  <c r="A517" i="61"/>
  <c r="J518" i="61"/>
  <c r="K402" i="61"/>
  <c r="J403" i="61"/>
  <c r="A402" i="61"/>
  <c r="J548" i="61"/>
  <c r="K547" i="61"/>
  <c r="A547" i="61"/>
  <c r="K603" i="60"/>
  <c r="K403" i="60"/>
  <c r="A403" i="60"/>
  <c r="K503" i="60"/>
  <c r="A503" i="60"/>
  <c r="K476" i="60"/>
  <c r="A476" i="60"/>
  <c r="K578" i="60"/>
  <c r="A578" i="60"/>
  <c r="A548" i="60"/>
  <c r="K548" i="60"/>
  <c r="A518" i="60"/>
  <c r="K518" i="60"/>
  <c r="A533" i="60"/>
  <c r="K533" i="60"/>
  <c r="K603" i="58"/>
  <c r="J476" i="59"/>
  <c r="A475" i="59"/>
  <c r="K475" i="59"/>
  <c r="J548" i="59"/>
  <c r="K547" i="59"/>
  <c r="A547" i="59"/>
  <c r="A509" i="59"/>
  <c r="K509" i="59"/>
  <c r="K562" i="59"/>
  <c r="A562" i="59"/>
  <c r="J563" i="59"/>
  <c r="A577" i="59"/>
  <c r="J578" i="59"/>
  <c r="K577" i="59"/>
  <c r="J603" i="59"/>
  <c r="A603" i="59" s="1"/>
  <c r="A532" i="59"/>
  <c r="J533" i="59"/>
  <c r="K532" i="59"/>
  <c r="J403" i="59"/>
  <c r="A402" i="59"/>
  <c r="K402" i="59"/>
  <c r="K517" i="59"/>
  <c r="A517" i="59"/>
  <c r="J518" i="59"/>
  <c r="K502" i="59"/>
  <c r="A502" i="59"/>
  <c r="J503" i="59"/>
  <c r="K503" i="58"/>
  <c r="A503" i="58"/>
  <c r="K578" i="58"/>
  <c r="A578" i="58"/>
  <c r="A563" i="58"/>
  <c r="K563" i="58"/>
  <c r="K403" i="58"/>
  <c r="A403" i="58"/>
  <c r="K476" i="58"/>
  <c r="A476" i="58"/>
  <c r="A518" i="58"/>
  <c r="K518" i="58"/>
  <c r="A548" i="58"/>
  <c r="K548" i="58"/>
  <c r="A533" i="58"/>
  <c r="K533" i="58"/>
  <c r="J578" i="57"/>
  <c r="K577" i="57"/>
  <c r="A577" i="57"/>
  <c r="J503" i="57"/>
  <c r="K502" i="57"/>
  <c r="A502" i="57"/>
  <c r="J476" i="57"/>
  <c r="A475" i="57"/>
  <c r="K475" i="57"/>
  <c r="J603" i="57"/>
  <c r="A603" i="57" s="1"/>
  <c r="J563" i="57"/>
  <c r="K562" i="57"/>
  <c r="A562" i="57"/>
  <c r="J518" i="57"/>
  <c r="K517" i="57"/>
  <c r="A517" i="57"/>
  <c r="K532" i="57"/>
  <c r="A532" i="57"/>
  <c r="J533" i="57"/>
  <c r="A402" i="57"/>
  <c r="J403" i="57"/>
  <c r="K402" i="57"/>
  <c r="K509" i="57"/>
  <c r="A509" i="57"/>
  <c r="K547" i="57"/>
  <c r="A547" i="57"/>
  <c r="J548" i="57"/>
  <c r="K603" i="56"/>
  <c r="K563" i="56"/>
  <c r="A563" i="56"/>
  <c r="K403" i="56"/>
  <c r="A403" i="56"/>
  <c r="A533" i="56"/>
  <c r="K533" i="56"/>
  <c r="A518" i="56"/>
  <c r="K518" i="56"/>
  <c r="A548" i="56"/>
  <c r="K548" i="56"/>
  <c r="K503" i="56"/>
  <c r="K476" i="56"/>
  <c r="A476" i="56"/>
  <c r="K578" i="56"/>
  <c r="A578" i="56"/>
  <c r="A517" i="55"/>
  <c r="J518" i="55"/>
  <c r="K517" i="55"/>
  <c r="J533" i="55"/>
  <c r="K532" i="55"/>
  <c r="A532" i="55"/>
  <c r="J476" i="55"/>
  <c r="A475" i="55"/>
  <c r="K475" i="55"/>
  <c r="K547" i="55"/>
  <c r="A547" i="55"/>
  <c r="J548" i="55"/>
  <c r="A509" i="55"/>
  <c r="K509" i="55"/>
  <c r="J603" i="55"/>
  <c r="A603" i="55" s="1"/>
  <c r="A562" i="55"/>
  <c r="J563" i="55"/>
  <c r="K562" i="55"/>
  <c r="J403" i="55"/>
  <c r="A402" i="55"/>
  <c r="K402" i="55"/>
  <c r="J503" i="55"/>
  <c r="K502" i="55"/>
  <c r="A502" i="55"/>
  <c r="A577" i="55"/>
  <c r="J578" i="55"/>
  <c r="K577" i="55"/>
  <c r="K603" i="54"/>
  <c r="K503" i="54"/>
  <c r="A503" i="54"/>
  <c r="K403" i="54"/>
  <c r="A403" i="54"/>
  <c r="K548" i="54"/>
  <c r="A548" i="54"/>
  <c r="K518" i="54"/>
  <c r="A518" i="54"/>
  <c r="K563" i="54"/>
  <c r="A563" i="54"/>
  <c r="K578" i="54"/>
  <c r="A578" i="54"/>
  <c r="A533" i="54"/>
  <c r="K533" i="54"/>
  <c r="K475" i="49"/>
  <c r="J476" i="49"/>
  <c r="A475" i="49"/>
  <c r="K577" i="49"/>
  <c r="A577" i="49"/>
  <c r="J578" i="49"/>
  <c r="K532" i="49"/>
  <c r="A532" i="49"/>
  <c r="J533" i="49"/>
  <c r="K547" i="49"/>
  <c r="A547" i="49"/>
  <c r="J548" i="49"/>
  <c r="K502" i="49"/>
  <c r="A502" i="49"/>
  <c r="J503" i="49"/>
  <c r="J603" i="49"/>
  <c r="A603" i="49" s="1"/>
  <c r="J563" i="49"/>
  <c r="K562" i="49"/>
  <c r="A562" i="49"/>
  <c r="A517" i="49"/>
  <c r="J518" i="49"/>
  <c r="K517" i="49"/>
  <c r="A509" i="49"/>
  <c r="K509" i="49"/>
  <c r="K402" i="49"/>
  <c r="A402" i="49"/>
  <c r="J403" i="49"/>
  <c r="K603" i="48"/>
  <c r="K476" i="48"/>
  <c r="A476" i="48"/>
  <c r="K503" i="48"/>
  <c r="A503" i="48"/>
  <c r="K563" i="48"/>
  <c r="A563" i="48"/>
  <c r="K533" i="48"/>
  <c r="A533" i="48"/>
  <c r="A548" i="48"/>
  <c r="K548" i="48"/>
  <c r="K578" i="48"/>
  <c r="A578" i="48"/>
  <c r="K518" i="48"/>
  <c r="A518" i="48"/>
  <c r="K403" i="48"/>
  <c r="A403" i="48"/>
  <c r="J476" i="47"/>
  <c r="A475" i="47"/>
  <c r="K475" i="47"/>
  <c r="K509" i="47"/>
  <c r="A509" i="47"/>
  <c r="J563" i="47"/>
  <c r="K562" i="47"/>
  <c r="A562" i="47"/>
  <c r="J533" i="47"/>
  <c r="K532" i="47"/>
  <c r="A532" i="47"/>
  <c r="J403" i="47"/>
  <c r="A402" i="47"/>
  <c r="K402" i="47"/>
  <c r="J603" i="47"/>
  <c r="A603" i="47" s="1"/>
  <c r="K517" i="47"/>
  <c r="A517" i="47"/>
  <c r="J518" i="47"/>
  <c r="K577" i="47"/>
  <c r="A577" i="47"/>
  <c r="J578" i="47"/>
  <c r="K603" i="46"/>
  <c r="A502" i="47"/>
  <c r="J503" i="47"/>
  <c r="K502" i="47"/>
  <c r="J548" i="47"/>
  <c r="K547" i="47"/>
  <c r="A547" i="47"/>
  <c r="A578" i="46"/>
  <c r="K578" i="46"/>
  <c r="A403" i="46"/>
  <c r="K403" i="46"/>
  <c r="A548" i="46"/>
  <c r="K548" i="46"/>
  <c r="A503" i="46"/>
  <c r="K503" i="46"/>
  <c r="A518" i="46"/>
  <c r="K518" i="46"/>
  <c r="A476" i="46"/>
  <c r="K476" i="46"/>
  <c r="A563" i="46"/>
  <c r="K563" i="46"/>
  <c r="K562" i="45"/>
  <c r="J563" i="45"/>
  <c r="A562" i="45"/>
  <c r="J578" i="45"/>
  <c r="K577" i="45"/>
  <c r="A577" i="45"/>
  <c r="A502" i="45"/>
  <c r="J503" i="45"/>
  <c r="K502" i="45"/>
  <c r="A517" i="45"/>
  <c r="J518" i="45"/>
  <c r="K517" i="45"/>
  <c r="J533" i="45"/>
  <c r="K532" i="45"/>
  <c r="A532" i="45"/>
  <c r="J603" i="45"/>
  <c r="A603" i="45" s="1"/>
  <c r="A475" i="45"/>
  <c r="K475" i="45"/>
  <c r="J476" i="45"/>
  <c r="K509" i="45"/>
  <c r="A509" i="45"/>
  <c r="J548" i="45"/>
  <c r="K547" i="45"/>
  <c r="A547" i="45"/>
  <c r="J403" i="45"/>
  <c r="A402" i="45"/>
  <c r="K402" i="45"/>
  <c r="K563" i="44"/>
  <c r="A563" i="44"/>
  <c r="A548" i="44"/>
  <c r="K548" i="44"/>
  <c r="K476" i="44"/>
  <c r="A476" i="44"/>
  <c r="K578" i="44"/>
  <c r="A578" i="44"/>
  <c r="K403" i="44"/>
  <c r="A403" i="44"/>
  <c r="K503" i="44"/>
  <c r="A503" i="44"/>
  <c r="A533" i="44"/>
  <c r="K533" i="44"/>
  <c r="K603" i="44"/>
  <c r="A518" i="44"/>
  <c r="K518" i="44"/>
  <c r="J603" i="43"/>
  <c r="A603" i="43" s="1"/>
  <c r="A502" i="43"/>
  <c r="K502" i="43"/>
  <c r="J503" i="43"/>
  <c r="J548" i="43"/>
  <c r="K547" i="43"/>
  <c r="A547" i="43"/>
  <c r="A509" i="43"/>
  <c r="K509" i="43"/>
  <c r="K517" i="43"/>
  <c r="A517" i="43"/>
  <c r="J518" i="43"/>
  <c r="J533" i="43"/>
  <c r="K532" i="43"/>
  <c r="A532" i="43"/>
  <c r="J578" i="43"/>
  <c r="K577" i="43"/>
  <c r="A577" i="43"/>
  <c r="J476" i="43"/>
  <c r="A475" i="43"/>
  <c r="K475" i="43"/>
  <c r="K402" i="43"/>
  <c r="J403" i="43"/>
  <c r="A402" i="43"/>
  <c r="J563" i="43"/>
  <c r="K562" i="43"/>
  <c r="A562" i="43"/>
  <c r="K603" i="42"/>
  <c r="A548" i="42"/>
  <c r="K548" i="42"/>
  <c r="K476" i="42"/>
  <c r="A476" i="42"/>
  <c r="K578" i="42"/>
  <c r="A578" i="42"/>
  <c r="A563" i="42"/>
  <c r="K563" i="42"/>
  <c r="A403" i="42"/>
  <c r="K403" i="42"/>
  <c r="A533" i="42"/>
  <c r="K533" i="42"/>
  <c r="K503" i="42"/>
  <c r="A503" i="42"/>
  <c r="A518" i="42"/>
  <c r="K518" i="42"/>
  <c r="K603" i="69" l="1"/>
  <c r="A476" i="62"/>
  <c r="K548" i="69"/>
  <c r="A548" i="69"/>
  <c r="K518" i="69"/>
  <c r="A518" i="69"/>
  <c r="K563" i="69"/>
  <c r="A563" i="69"/>
  <c r="K533" i="69"/>
  <c r="A533" i="69"/>
  <c r="K503" i="69"/>
  <c r="A503" i="69"/>
  <c r="K476" i="69"/>
  <c r="A476" i="69"/>
  <c r="K578" i="69"/>
  <c r="I637" i="69" s="1"/>
  <c r="A578" i="69"/>
  <c r="K403" i="69"/>
  <c r="A403" i="69"/>
  <c r="L586" i="68"/>
  <c r="I637" i="68"/>
  <c r="A563" i="60"/>
  <c r="K476" i="67"/>
  <c r="A476" i="67"/>
  <c r="A403" i="67"/>
  <c r="K403" i="67"/>
  <c r="A518" i="67"/>
  <c r="K518" i="67"/>
  <c r="A533" i="67"/>
  <c r="K533" i="67"/>
  <c r="K578" i="67"/>
  <c r="A578" i="67"/>
  <c r="K603" i="67"/>
  <c r="A548" i="67"/>
  <c r="K548" i="67"/>
  <c r="K503" i="67"/>
  <c r="A503" i="67"/>
  <c r="K563" i="67"/>
  <c r="A563" i="67"/>
  <c r="K476" i="54"/>
  <c r="I637" i="54" s="1"/>
  <c r="J637" i="54" s="1"/>
  <c r="A637" i="54" s="1"/>
  <c r="L586" i="66"/>
  <c r="I637" i="66"/>
  <c r="A476" i="65"/>
  <c r="K476" i="65"/>
  <c r="K578" i="65"/>
  <c r="A578" i="65"/>
  <c r="K603" i="65"/>
  <c r="K533" i="65"/>
  <c r="A533" i="65"/>
  <c r="A518" i="65"/>
  <c r="K518" i="65"/>
  <c r="K548" i="65"/>
  <c r="A548" i="65"/>
  <c r="K503" i="65"/>
  <c r="A503" i="65"/>
  <c r="K403" i="65"/>
  <c r="A403" i="65"/>
  <c r="A563" i="65"/>
  <c r="K563" i="65"/>
  <c r="A533" i="46"/>
  <c r="I637" i="64"/>
  <c r="J637" i="64" s="1"/>
  <c r="L586" i="64"/>
  <c r="K476" i="63"/>
  <c r="A476" i="63"/>
  <c r="A518" i="63"/>
  <c r="K518" i="63"/>
  <c r="A563" i="63"/>
  <c r="K563" i="63"/>
  <c r="A578" i="63"/>
  <c r="K578" i="63"/>
  <c r="K533" i="63"/>
  <c r="A533" i="63"/>
  <c r="K503" i="63"/>
  <c r="A503" i="63"/>
  <c r="A403" i="63"/>
  <c r="K403" i="63"/>
  <c r="K603" i="63"/>
  <c r="K548" i="63"/>
  <c r="A548" i="63"/>
  <c r="L586" i="62"/>
  <c r="I637" i="62"/>
  <c r="K603" i="61"/>
  <c r="K578" i="61"/>
  <c r="A578" i="61"/>
  <c r="A548" i="61"/>
  <c r="K548" i="61"/>
  <c r="K476" i="61"/>
  <c r="A476" i="61"/>
  <c r="K503" i="61"/>
  <c r="A503" i="61"/>
  <c r="A518" i="61"/>
  <c r="K518" i="61"/>
  <c r="A403" i="61"/>
  <c r="K403" i="61"/>
  <c r="K563" i="61"/>
  <c r="A563" i="61"/>
  <c r="A533" i="61"/>
  <c r="K533" i="61"/>
  <c r="L586" i="60"/>
  <c r="I637" i="60"/>
  <c r="K563" i="59"/>
  <c r="A563" i="59"/>
  <c r="A518" i="59"/>
  <c r="K518" i="59"/>
  <c r="A533" i="59"/>
  <c r="K533" i="59"/>
  <c r="K503" i="59"/>
  <c r="A503" i="59"/>
  <c r="A403" i="59"/>
  <c r="K403" i="59"/>
  <c r="K578" i="59"/>
  <c r="A578" i="59"/>
  <c r="K476" i="59"/>
  <c r="A476" i="59"/>
  <c r="K603" i="59"/>
  <c r="A548" i="59"/>
  <c r="K548" i="59"/>
  <c r="K603" i="57"/>
  <c r="I637" i="58"/>
  <c r="L586" i="58"/>
  <c r="A518" i="57"/>
  <c r="K518" i="57"/>
  <c r="K476" i="57"/>
  <c r="A476" i="57"/>
  <c r="K403" i="57"/>
  <c r="A403" i="57"/>
  <c r="A548" i="57"/>
  <c r="K548" i="57"/>
  <c r="A533" i="57"/>
  <c r="K533" i="57"/>
  <c r="K563" i="57"/>
  <c r="A563" i="57"/>
  <c r="K503" i="57"/>
  <c r="A503" i="57"/>
  <c r="K578" i="57"/>
  <c r="A578" i="57"/>
  <c r="I637" i="56"/>
  <c r="J637" i="56" s="1"/>
  <c r="L586" i="56"/>
  <c r="K548" i="55"/>
  <c r="A548" i="55"/>
  <c r="A533" i="55"/>
  <c r="K533" i="55"/>
  <c r="A518" i="55"/>
  <c r="K518" i="55"/>
  <c r="K578" i="55"/>
  <c r="A578" i="55"/>
  <c r="K503" i="55"/>
  <c r="A503" i="55"/>
  <c r="K563" i="55"/>
  <c r="A563" i="55"/>
  <c r="K476" i="55"/>
  <c r="A476" i="55"/>
  <c r="K403" i="55"/>
  <c r="A403" i="55"/>
  <c r="K603" i="55"/>
  <c r="L586" i="54"/>
  <c r="A518" i="49"/>
  <c r="K518" i="49"/>
  <c r="K563" i="49"/>
  <c r="A563" i="49"/>
  <c r="A578" i="49"/>
  <c r="K578" i="49"/>
  <c r="K476" i="49"/>
  <c r="A476" i="49"/>
  <c r="K603" i="49"/>
  <c r="A533" i="49"/>
  <c r="K533" i="49"/>
  <c r="K403" i="49"/>
  <c r="A403" i="49"/>
  <c r="K548" i="49"/>
  <c r="A548" i="49"/>
  <c r="K503" i="49"/>
  <c r="A503" i="49"/>
  <c r="L586" i="48"/>
  <c r="I637" i="48"/>
  <c r="A548" i="47"/>
  <c r="K548" i="47"/>
  <c r="K518" i="47"/>
  <c r="A518" i="47"/>
  <c r="K578" i="47"/>
  <c r="A578" i="47"/>
  <c r="K503" i="47"/>
  <c r="A503" i="47"/>
  <c r="A563" i="47"/>
  <c r="K563" i="47"/>
  <c r="K603" i="47"/>
  <c r="K403" i="47"/>
  <c r="A403" i="47"/>
  <c r="A533" i="47"/>
  <c r="K533" i="47"/>
  <c r="K476" i="47"/>
  <c r="A476" i="47"/>
  <c r="I637" i="46"/>
  <c r="J637" i="46" s="1"/>
  <c r="A637" i="46" s="1"/>
  <c r="L586" i="46"/>
  <c r="K603" i="45"/>
  <c r="A548" i="45"/>
  <c r="K548" i="45"/>
  <c r="K518" i="45"/>
  <c r="A518" i="45"/>
  <c r="K578" i="45"/>
  <c r="A578" i="45"/>
  <c r="A533" i="45"/>
  <c r="K533" i="45"/>
  <c r="K563" i="45"/>
  <c r="A563" i="45"/>
  <c r="K403" i="45"/>
  <c r="A403" i="45"/>
  <c r="K476" i="45"/>
  <c r="A476" i="45"/>
  <c r="K503" i="45"/>
  <c r="A503" i="45"/>
  <c r="I637" i="42"/>
  <c r="J637" i="42" s="1"/>
  <c r="A637" i="42" s="1"/>
  <c r="L586" i="44"/>
  <c r="I637" i="44"/>
  <c r="K603" i="43"/>
  <c r="K563" i="43"/>
  <c r="A563" i="43"/>
  <c r="A533" i="43"/>
  <c r="K533" i="43"/>
  <c r="A548" i="43"/>
  <c r="K548" i="43"/>
  <c r="K578" i="43"/>
  <c r="A578" i="43"/>
  <c r="A518" i="43"/>
  <c r="K518" i="43"/>
  <c r="K503" i="43"/>
  <c r="A503" i="43"/>
  <c r="A403" i="43"/>
  <c r="K403" i="43"/>
  <c r="K476" i="43"/>
  <c r="A476" i="43"/>
  <c r="L586" i="42"/>
  <c r="L586" i="69" l="1"/>
  <c r="J637" i="69"/>
  <c r="A637" i="69" s="1"/>
  <c r="J637" i="68"/>
  <c r="A637" i="68" s="1"/>
  <c r="I637" i="67"/>
  <c r="J637" i="67" s="1"/>
  <c r="A637" i="67" s="1"/>
  <c r="L586" i="67"/>
  <c r="J637" i="66"/>
  <c r="A637" i="66" s="1"/>
  <c r="L586" i="65"/>
  <c r="I637" i="65"/>
  <c r="J637" i="65" s="1"/>
  <c r="A637" i="65" s="1"/>
  <c r="A637" i="64"/>
  <c r="K637" i="64"/>
  <c r="I637" i="63"/>
  <c r="J637" i="63" s="1"/>
  <c r="A637" i="63" s="1"/>
  <c r="L586" i="63"/>
  <c r="J637" i="62"/>
  <c r="A637" i="62" s="1"/>
  <c r="L586" i="61"/>
  <c r="I637" i="61"/>
  <c r="J637" i="60"/>
  <c r="A637" i="60" s="1"/>
  <c r="L586" i="59"/>
  <c r="I637" i="59"/>
  <c r="J637" i="58"/>
  <c r="A637" i="58" s="1"/>
  <c r="L586" i="57"/>
  <c r="I637" i="57"/>
  <c r="J637" i="57" s="1"/>
  <c r="A637" i="57" s="1"/>
  <c r="A637" i="56"/>
  <c r="K637" i="56"/>
  <c r="I637" i="55"/>
  <c r="J637" i="55" s="1"/>
  <c r="A637" i="55" s="1"/>
  <c r="L586" i="55"/>
  <c r="K637" i="54"/>
  <c r="L586" i="49"/>
  <c r="I637" i="49"/>
  <c r="J637" i="48"/>
  <c r="A637" i="48" s="1"/>
  <c r="I637" i="47"/>
  <c r="L586" i="47"/>
  <c r="K637" i="46"/>
  <c r="I637" i="45"/>
  <c r="J637" i="45" s="1"/>
  <c r="L586" i="45"/>
  <c r="J637" i="44"/>
  <c r="A637" i="44" s="1"/>
  <c r="L586" i="43"/>
  <c r="I637" i="43"/>
  <c r="J637" i="43" s="1"/>
  <c r="A637" i="43" s="1"/>
  <c r="K637" i="42"/>
  <c r="K637" i="69" l="1"/>
  <c r="K637" i="68"/>
  <c r="K637" i="67"/>
  <c r="K637" i="66"/>
  <c r="K637" i="65"/>
  <c r="K637" i="63"/>
  <c r="K637" i="62"/>
  <c r="J637" i="61"/>
  <c r="A637" i="61" s="1"/>
  <c r="K637" i="60"/>
  <c r="K637" i="58"/>
  <c r="J637" i="59"/>
  <c r="A637" i="59" s="1"/>
  <c r="K637" i="57"/>
  <c r="K637" i="55"/>
  <c r="J637" i="49"/>
  <c r="A637" i="49" s="1"/>
  <c r="K637" i="48"/>
  <c r="J637" i="47"/>
  <c r="A637" i="47" s="1"/>
  <c r="A637" i="45"/>
  <c r="K637" i="45"/>
  <c r="K637" i="44"/>
  <c r="K637" i="43"/>
  <c r="K637" i="61" l="1"/>
  <c r="K637" i="59"/>
  <c r="K637" i="49"/>
  <c r="K637" i="47"/>
  <c r="I619" i="68" l="1"/>
  <c r="I619" i="69"/>
  <c r="J168" i="68"/>
  <c r="A168" i="68" s="1"/>
  <c r="J168" i="69"/>
  <c r="J619" i="68"/>
  <c r="A619" i="68" s="1"/>
  <c r="J168" i="66"/>
  <c r="K168" i="66" s="1"/>
  <c r="J168" i="67"/>
  <c r="I619" i="66"/>
  <c r="J619" i="66" s="1"/>
  <c r="A619" i="66" s="1"/>
  <c r="I619" i="67"/>
  <c r="I619" i="64"/>
  <c r="I619" i="65"/>
  <c r="J168" i="64"/>
  <c r="K168" i="64" s="1"/>
  <c r="J168" i="65"/>
  <c r="J619" i="64"/>
  <c r="A619" i="64" s="1"/>
  <c r="J168" i="62"/>
  <c r="K168" i="62" s="1"/>
  <c r="J168" i="63"/>
  <c r="I619" i="62"/>
  <c r="J619" i="62" s="1"/>
  <c r="A619" i="62" s="1"/>
  <c r="I619" i="63"/>
  <c r="A168" i="62"/>
  <c r="I619" i="60"/>
  <c r="I619" i="61"/>
  <c r="J168" i="60"/>
  <c r="A168" i="60" s="1"/>
  <c r="J168" i="61"/>
  <c r="J619" i="60"/>
  <c r="A619" i="60" s="1"/>
  <c r="I619" i="58"/>
  <c r="I619" i="59"/>
  <c r="J168" i="58"/>
  <c r="A168" i="58" s="1"/>
  <c r="J168" i="59"/>
  <c r="J619" i="58"/>
  <c r="A619" i="58" s="1"/>
  <c r="J168" i="56"/>
  <c r="K168" i="56" s="1"/>
  <c r="J168" i="57"/>
  <c r="I619" i="56"/>
  <c r="J619" i="56" s="1"/>
  <c r="A619" i="56" s="1"/>
  <c r="I619" i="57"/>
  <c r="I619" i="54"/>
  <c r="I619" i="55"/>
  <c r="J168" i="54"/>
  <c r="A168" i="54" s="1"/>
  <c r="J168" i="55"/>
  <c r="J619" i="54"/>
  <c r="A619" i="54" s="1"/>
  <c r="J168" i="48"/>
  <c r="K168" i="48" s="1"/>
  <c r="J168" i="49"/>
  <c r="I619" i="48"/>
  <c r="J619" i="48" s="1"/>
  <c r="A619" i="48" s="1"/>
  <c r="I619" i="49"/>
  <c r="J168" i="46"/>
  <c r="K168" i="46" s="1"/>
  <c r="J168" i="47"/>
  <c r="I619" i="46"/>
  <c r="J619" i="46" s="1"/>
  <c r="A619" i="46" s="1"/>
  <c r="I619" i="47"/>
  <c r="A168" i="46"/>
  <c r="I619" i="44"/>
  <c r="J619" i="44" s="1"/>
  <c r="A619" i="44" s="1"/>
  <c r="I619" i="45"/>
  <c r="J168" i="44"/>
  <c r="A168" i="44" s="1"/>
  <c r="J168" i="45"/>
  <c r="J168" i="42"/>
  <c r="K168" i="42" s="1"/>
  <c r="J168" i="43"/>
  <c r="I619" i="42"/>
  <c r="J619" i="42" s="1"/>
  <c r="A619" i="42" s="1"/>
  <c r="I619" i="43"/>
  <c r="A168" i="66" l="1"/>
  <c r="K619" i="68"/>
  <c r="I600" i="68"/>
  <c r="I600" i="69"/>
  <c r="K612" i="68"/>
  <c r="K612" i="69"/>
  <c r="K168" i="68"/>
  <c r="A168" i="69"/>
  <c r="K168" i="69"/>
  <c r="K596" i="68"/>
  <c r="K596" i="69"/>
  <c r="J619" i="69"/>
  <c r="A619" i="69" s="1"/>
  <c r="J600" i="68"/>
  <c r="A600" i="68" s="1"/>
  <c r="L172" i="68"/>
  <c r="I632" i="68"/>
  <c r="I641" i="68"/>
  <c r="J641" i="68" s="1"/>
  <c r="K641" i="68" s="1"/>
  <c r="L621" i="68"/>
  <c r="N632" i="68" s="1"/>
  <c r="O632" i="68" s="1"/>
  <c r="I600" i="66"/>
  <c r="J600" i="66" s="1"/>
  <c r="A600" i="66" s="1"/>
  <c r="I600" i="67"/>
  <c r="J619" i="67"/>
  <c r="A619" i="67" s="1"/>
  <c r="K619" i="66"/>
  <c r="L621" i="66" s="1"/>
  <c r="N632" i="66" s="1"/>
  <c r="O632" i="66" s="1"/>
  <c r="A168" i="67"/>
  <c r="K168" i="67"/>
  <c r="K612" i="66"/>
  <c r="K612" i="67"/>
  <c r="K596" i="66"/>
  <c r="K596" i="67"/>
  <c r="A168" i="64"/>
  <c r="L172" i="66"/>
  <c r="I632" i="66"/>
  <c r="K619" i="64"/>
  <c r="L621" i="64" s="1"/>
  <c r="N632" i="64" s="1"/>
  <c r="O632" i="64" s="1"/>
  <c r="I641" i="66"/>
  <c r="J641" i="66" s="1"/>
  <c r="K641" i="66" s="1"/>
  <c r="A168" i="65"/>
  <c r="K168" i="65"/>
  <c r="K612" i="64"/>
  <c r="K612" i="65"/>
  <c r="I600" i="64"/>
  <c r="J600" i="64" s="1"/>
  <c r="A600" i="64" s="1"/>
  <c r="I600" i="65"/>
  <c r="J619" i="65"/>
  <c r="A619" i="65" s="1"/>
  <c r="K596" i="64"/>
  <c r="K596" i="65"/>
  <c r="I632" i="64"/>
  <c r="L172" i="64"/>
  <c r="K612" i="62"/>
  <c r="K612" i="63"/>
  <c r="I600" i="62"/>
  <c r="I600" i="63"/>
  <c r="J619" i="63"/>
  <c r="A619" i="63" s="1"/>
  <c r="K596" i="62"/>
  <c r="K596" i="63"/>
  <c r="K619" i="62"/>
  <c r="I641" i="62" s="1"/>
  <c r="J641" i="62" s="1"/>
  <c r="K641" i="62" s="1"/>
  <c r="A168" i="63"/>
  <c r="K168" i="63"/>
  <c r="J600" i="62"/>
  <c r="A600" i="62" s="1"/>
  <c r="I632" i="62"/>
  <c r="L172" i="62"/>
  <c r="A168" i="56"/>
  <c r="K168" i="60"/>
  <c r="I632" i="60" s="1"/>
  <c r="I600" i="60"/>
  <c r="J600" i="60" s="1"/>
  <c r="A600" i="60" s="1"/>
  <c r="I600" i="61"/>
  <c r="A168" i="61"/>
  <c r="K168" i="61"/>
  <c r="J619" i="61"/>
  <c r="A619" i="61" s="1"/>
  <c r="K596" i="60"/>
  <c r="K596" i="61"/>
  <c r="K612" i="60"/>
  <c r="K612" i="61"/>
  <c r="K619" i="60"/>
  <c r="L621" i="60" s="1"/>
  <c r="N632" i="60" s="1"/>
  <c r="O632" i="60" s="1"/>
  <c r="A168" i="59"/>
  <c r="K168" i="59"/>
  <c r="I600" i="58"/>
  <c r="J600" i="58" s="1"/>
  <c r="A600" i="58" s="1"/>
  <c r="I600" i="59"/>
  <c r="K596" i="58"/>
  <c r="K596" i="59"/>
  <c r="K168" i="58"/>
  <c r="I632" i="58" s="1"/>
  <c r="J619" i="59"/>
  <c r="A619" i="59" s="1"/>
  <c r="K612" i="58"/>
  <c r="K612" i="59"/>
  <c r="K619" i="58"/>
  <c r="J619" i="57"/>
  <c r="A619" i="57" s="1"/>
  <c r="K612" i="56"/>
  <c r="K612" i="57"/>
  <c r="I600" i="56"/>
  <c r="J600" i="56" s="1"/>
  <c r="A600" i="56" s="1"/>
  <c r="I600" i="57"/>
  <c r="A168" i="57"/>
  <c r="K168" i="57"/>
  <c r="K596" i="56"/>
  <c r="K596" i="57"/>
  <c r="K619" i="56"/>
  <c r="L621" i="56" s="1"/>
  <c r="N632" i="56" s="1"/>
  <c r="O632" i="56" s="1"/>
  <c r="K168" i="54"/>
  <c r="L172" i="54" s="1"/>
  <c r="I632" i="56"/>
  <c r="L172" i="56"/>
  <c r="K619" i="54"/>
  <c r="I641" i="54" s="1"/>
  <c r="J641" i="54" s="1"/>
  <c r="K641" i="54" s="1"/>
  <c r="K612" i="54"/>
  <c r="K612" i="55"/>
  <c r="I600" i="54"/>
  <c r="J600" i="54" s="1"/>
  <c r="A600" i="54" s="1"/>
  <c r="I600" i="55"/>
  <c r="J619" i="55"/>
  <c r="A619" i="55" s="1"/>
  <c r="A168" i="55"/>
  <c r="K168" i="55"/>
  <c r="K596" i="54"/>
  <c r="K596" i="55"/>
  <c r="A168" i="42"/>
  <c r="A168" i="48"/>
  <c r="J619" i="49"/>
  <c r="A619" i="49" s="1"/>
  <c r="K596" i="48"/>
  <c r="K596" i="49"/>
  <c r="K619" i="48"/>
  <c r="L621" i="48" s="1"/>
  <c r="N632" i="48" s="1"/>
  <c r="O632" i="48" s="1"/>
  <c r="A168" i="49"/>
  <c r="K168" i="49"/>
  <c r="I600" i="48"/>
  <c r="J600" i="48" s="1"/>
  <c r="A600" i="48" s="1"/>
  <c r="I600" i="49"/>
  <c r="K612" i="48"/>
  <c r="K612" i="49"/>
  <c r="L172" i="48"/>
  <c r="I632" i="48"/>
  <c r="I600" i="46"/>
  <c r="I600" i="47"/>
  <c r="J619" i="47"/>
  <c r="A619" i="47" s="1"/>
  <c r="K612" i="46"/>
  <c r="K612" i="47"/>
  <c r="A168" i="47"/>
  <c r="K168" i="47"/>
  <c r="K596" i="46"/>
  <c r="K596" i="47"/>
  <c r="K619" i="46"/>
  <c r="I641" i="46" s="1"/>
  <c r="J641" i="46" s="1"/>
  <c r="K641" i="46" s="1"/>
  <c r="L172" i="46"/>
  <c r="I632" i="46"/>
  <c r="J600" i="46"/>
  <c r="A600" i="46" s="1"/>
  <c r="K168" i="44"/>
  <c r="L172" i="44" s="1"/>
  <c r="K596" i="44"/>
  <c r="K596" i="45"/>
  <c r="A168" i="45"/>
  <c r="K168" i="45"/>
  <c r="K612" i="44"/>
  <c r="K612" i="45"/>
  <c r="J619" i="45"/>
  <c r="A619" i="45" s="1"/>
  <c r="I600" i="44"/>
  <c r="J600" i="44" s="1"/>
  <c r="A600" i="44" s="1"/>
  <c r="I600" i="45"/>
  <c r="K619" i="44"/>
  <c r="I641" i="44" s="1"/>
  <c r="J641" i="44" s="1"/>
  <c r="K641" i="44" s="1"/>
  <c r="I600" i="42"/>
  <c r="J600" i="42" s="1"/>
  <c r="A600" i="42" s="1"/>
  <c r="I600" i="43"/>
  <c r="K612" i="42"/>
  <c r="K612" i="43"/>
  <c r="J619" i="43"/>
  <c r="A619" i="43" s="1"/>
  <c r="K596" i="42"/>
  <c r="K596" i="43"/>
  <c r="A168" i="43"/>
  <c r="K168" i="43"/>
  <c r="K619" i="42"/>
  <c r="L172" i="42"/>
  <c r="I632" i="42"/>
  <c r="K619" i="69" l="1"/>
  <c r="I641" i="69"/>
  <c r="J641" i="69" s="1"/>
  <c r="K641" i="69" s="1"/>
  <c r="L621" i="69"/>
  <c r="N632" i="69" s="1"/>
  <c r="O632" i="69" s="1"/>
  <c r="J600" i="69"/>
  <c r="A600" i="69" s="1"/>
  <c r="I632" i="69"/>
  <c r="L172" i="69"/>
  <c r="K600" i="68"/>
  <c r="I639" i="68" s="1"/>
  <c r="J632" i="68"/>
  <c r="A632" i="68" s="1"/>
  <c r="K600" i="62"/>
  <c r="L603" i="62" s="1"/>
  <c r="N631" i="62" s="1"/>
  <c r="O631" i="62" s="1"/>
  <c r="K600" i="66"/>
  <c r="I639" i="66" s="1"/>
  <c r="L621" i="54"/>
  <c r="N632" i="54" s="1"/>
  <c r="O632" i="54" s="1"/>
  <c r="K619" i="67"/>
  <c r="J600" i="67"/>
  <c r="A600" i="67" s="1"/>
  <c r="I632" i="67"/>
  <c r="L172" i="67"/>
  <c r="L172" i="60"/>
  <c r="I641" i="64"/>
  <c r="J641" i="64" s="1"/>
  <c r="K641" i="64" s="1"/>
  <c r="J632" i="66"/>
  <c r="A632" i="66" s="1"/>
  <c r="K619" i="65"/>
  <c r="L621" i="62"/>
  <c r="N632" i="62" s="1"/>
  <c r="O632" i="62" s="1"/>
  <c r="J600" i="65"/>
  <c r="A600" i="65" s="1"/>
  <c r="L172" i="65"/>
  <c r="I632" i="65"/>
  <c r="I632" i="54"/>
  <c r="J632" i="54" s="1"/>
  <c r="A632" i="54" s="1"/>
  <c r="K600" i="64"/>
  <c r="J632" i="64"/>
  <c r="A632" i="64" s="1"/>
  <c r="J600" i="63"/>
  <c r="A600" i="63" s="1"/>
  <c r="I632" i="63"/>
  <c r="L172" i="63"/>
  <c r="K619" i="63"/>
  <c r="J632" i="62"/>
  <c r="A632" i="62" s="1"/>
  <c r="I639" i="62"/>
  <c r="L621" i="46"/>
  <c r="N632" i="46" s="1"/>
  <c r="O632" i="46" s="1"/>
  <c r="K619" i="61"/>
  <c r="I641" i="61" s="1"/>
  <c r="J641" i="61" s="1"/>
  <c r="K641" i="61" s="1"/>
  <c r="I641" i="60"/>
  <c r="J641" i="60" s="1"/>
  <c r="K641" i="60" s="1"/>
  <c r="L172" i="61"/>
  <c r="I632" i="61"/>
  <c r="L621" i="61"/>
  <c r="N632" i="61" s="1"/>
  <c r="O632" i="61" s="1"/>
  <c r="J600" i="61"/>
  <c r="A600" i="61" s="1"/>
  <c r="K600" i="60"/>
  <c r="I639" i="60" s="1"/>
  <c r="J632" i="60"/>
  <c r="A632" i="60" s="1"/>
  <c r="L172" i="58"/>
  <c r="J600" i="59"/>
  <c r="A600" i="59" s="1"/>
  <c r="K600" i="58"/>
  <c r="I639" i="58" s="1"/>
  <c r="I632" i="59"/>
  <c r="L172" i="59"/>
  <c r="K619" i="59"/>
  <c r="J632" i="58"/>
  <c r="A632" i="58" s="1"/>
  <c r="K619" i="57"/>
  <c r="I641" i="57" s="1"/>
  <c r="J641" i="57" s="1"/>
  <c r="K641" i="57" s="1"/>
  <c r="L621" i="58"/>
  <c r="N632" i="58" s="1"/>
  <c r="O632" i="58" s="1"/>
  <c r="I641" i="58"/>
  <c r="J641" i="58" s="1"/>
  <c r="K641" i="58" s="1"/>
  <c r="I641" i="56"/>
  <c r="J641" i="56" s="1"/>
  <c r="K641" i="56" s="1"/>
  <c r="L172" i="57"/>
  <c r="I632" i="57"/>
  <c r="J600" i="57"/>
  <c r="A600" i="57" s="1"/>
  <c r="K600" i="56"/>
  <c r="I639" i="56" s="1"/>
  <c r="K619" i="55"/>
  <c r="I641" i="55" s="1"/>
  <c r="J641" i="55" s="1"/>
  <c r="K641" i="55" s="1"/>
  <c r="J632" i="56"/>
  <c r="A632" i="56" s="1"/>
  <c r="L172" i="55"/>
  <c r="I632" i="55"/>
  <c r="J600" i="55"/>
  <c r="A600" i="55" s="1"/>
  <c r="K600" i="54"/>
  <c r="I641" i="48"/>
  <c r="J641" i="48" s="1"/>
  <c r="K641" i="48" s="1"/>
  <c r="K619" i="49"/>
  <c r="L621" i="49" s="1"/>
  <c r="N632" i="49" s="1"/>
  <c r="O632" i="49" s="1"/>
  <c r="L172" i="49"/>
  <c r="I632" i="49"/>
  <c r="J600" i="49"/>
  <c r="A600" i="49" s="1"/>
  <c r="K600" i="48"/>
  <c r="J632" i="48"/>
  <c r="A632" i="48" s="1"/>
  <c r="I632" i="44"/>
  <c r="J632" i="44" s="1"/>
  <c r="A632" i="44" s="1"/>
  <c r="I632" i="47"/>
  <c r="L172" i="47"/>
  <c r="K619" i="47"/>
  <c r="J600" i="47"/>
  <c r="A600" i="47" s="1"/>
  <c r="L621" i="44"/>
  <c r="N632" i="44" s="1"/>
  <c r="O632" i="44" s="1"/>
  <c r="K600" i="46"/>
  <c r="J632" i="46"/>
  <c r="A632" i="46" s="1"/>
  <c r="K619" i="45"/>
  <c r="I641" i="45" s="1"/>
  <c r="J641" i="45" s="1"/>
  <c r="K641" i="45" s="1"/>
  <c r="J600" i="45"/>
  <c r="A600" i="45" s="1"/>
  <c r="L172" i="45"/>
  <c r="I632" i="45"/>
  <c r="K600" i="42"/>
  <c r="I639" i="42" s="1"/>
  <c r="K619" i="43"/>
  <c r="I641" i="43" s="1"/>
  <c r="J641" i="43" s="1"/>
  <c r="K641" i="43" s="1"/>
  <c r="K600" i="44"/>
  <c r="I632" i="43"/>
  <c r="L172" i="43"/>
  <c r="J600" i="43"/>
  <c r="A600" i="43" s="1"/>
  <c r="L621" i="42"/>
  <c r="N632" i="42" s="1"/>
  <c r="O632" i="42" s="1"/>
  <c r="I641" i="42"/>
  <c r="J641" i="42" s="1"/>
  <c r="K641" i="42" s="1"/>
  <c r="J632" i="42"/>
  <c r="A632" i="42" s="1"/>
  <c r="K600" i="69" l="1"/>
  <c r="L603" i="68"/>
  <c r="N631" i="68" s="1"/>
  <c r="O631" i="68" s="1"/>
  <c r="J632" i="69"/>
  <c r="A632" i="69" s="1"/>
  <c r="K632" i="68"/>
  <c r="J639" i="68"/>
  <c r="K639" i="68" s="1"/>
  <c r="N640" i="68"/>
  <c r="L603" i="66"/>
  <c r="N639" i="68"/>
  <c r="N642" i="68"/>
  <c r="L621" i="57"/>
  <c r="N632" i="57" s="1"/>
  <c r="O632" i="57" s="1"/>
  <c r="K632" i="66"/>
  <c r="N639" i="66" s="1"/>
  <c r="K600" i="67"/>
  <c r="I641" i="67"/>
  <c r="J641" i="67" s="1"/>
  <c r="K641" i="67" s="1"/>
  <c r="L621" i="67"/>
  <c r="N632" i="67" s="1"/>
  <c r="O632" i="67" s="1"/>
  <c r="J632" i="67"/>
  <c r="A632" i="67" s="1"/>
  <c r="N642" i="62"/>
  <c r="J639" i="66"/>
  <c r="K639" i="66" s="1"/>
  <c r="J643" i="66" s="1"/>
  <c r="N640" i="66"/>
  <c r="K600" i="65"/>
  <c r="J632" i="65"/>
  <c r="A632" i="65" s="1"/>
  <c r="L621" i="65"/>
  <c r="N632" i="65" s="1"/>
  <c r="O632" i="65" s="1"/>
  <c r="I641" i="65"/>
  <c r="J641" i="65" s="1"/>
  <c r="K641" i="65" s="1"/>
  <c r="K632" i="64"/>
  <c r="N639" i="64" s="1"/>
  <c r="K600" i="63"/>
  <c r="L603" i="63" s="1"/>
  <c r="N631" i="63" s="1"/>
  <c r="O631" i="63" s="1"/>
  <c r="I639" i="64"/>
  <c r="L603" i="64"/>
  <c r="J632" i="63"/>
  <c r="A632" i="63" s="1"/>
  <c r="I641" i="63"/>
  <c r="J641" i="63" s="1"/>
  <c r="K641" i="63" s="1"/>
  <c r="L621" i="63"/>
  <c r="N632" i="63" s="1"/>
  <c r="O632" i="63" s="1"/>
  <c r="K632" i="62"/>
  <c r="N639" i="62" s="1"/>
  <c r="J639" i="62"/>
  <c r="K639" i="62" s="1"/>
  <c r="N640" i="62"/>
  <c r="L603" i="56"/>
  <c r="N631" i="56" s="1"/>
  <c r="O631" i="56" s="1"/>
  <c r="L603" i="60"/>
  <c r="N631" i="60" s="1"/>
  <c r="O631" i="60" s="1"/>
  <c r="L621" i="55"/>
  <c r="N632" i="55" s="1"/>
  <c r="O632" i="55" s="1"/>
  <c r="K600" i="61"/>
  <c r="J632" i="61"/>
  <c r="A632" i="61" s="1"/>
  <c r="L603" i="58"/>
  <c r="N631" i="58" s="1"/>
  <c r="O631" i="58" s="1"/>
  <c r="K632" i="60"/>
  <c r="N639" i="60" s="1"/>
  <c r="K600" i="59"/>
  <c r="L603" i="59" s="1"/>
  <c r="N631" i="59" s="1"/>
  <c r="O631" i="59" s="1"/>
  <c r="J639" i="60"/>
  <c r="K639" i="60" s="1"/>
  <c r="N640" i="60"/>
  <c r="J632" i="59"/>
  <c r="A632" i="59" s="1"/>
  <c r="I641" i="59"/>
  <c r="J641" i="59" s="1"/>
  <c r="K641" i="59" s="1"/>
  <c r="L621" i="59"/>
  <c r="N632" i="59" s="1"/>
  <c r="O632" i="59" s="1"/>
  <c r="K632" i="58"/>
  <c r="J639" i="58"/>
  <c r="K639" i="58" s="1"/>
  <c r="N640" i="58"/>
  <c r="K600" i="57"/>
  <c r="J632" i="57"/>
  <c r="A632" i="57" s="1"/>
  <c r="K632" i="56"/>
  <c r="J639" i="56"/>
  <c r="K639" i="56" s="1"/>
  <c r="N640" i="56"/>
  <c r="K600" i="55"/>
  <c r="L603" i="55" s="1"/>
  <c r="J632" i="55"/>
  <c r="A632" i="55" s="1"/>
  <c r="K632" i="54"/>
  <c r="I641" i="49"/>
  <c r="J641" i="49" s="1"/>
  <c r="K641" i="49" s="1"/>
  <c r="L603" i="54"/>
  <c r="I639" i="54"/>
  <c r="K600" i="49"/>
  <c r="J632" i="49"/>
  <c r="A632" i="49" s="1"/>
  <c r="K632" i="48"/>
  <c r="N639" i="48" s="1"/>
  <c r="L603" i="48"/>
  <c r="I639" i="48"/>
  <c r="L621" i="45"/>
  <c r="N632" i="45" s="1"/>
  <c r="O632" i="45" s="1"/>
  <c r="L621" i="47"/>
  <c r="N632" i="47" s="1"/>
  <c r="O632" i="47" s="1"/>
  <c r="I641" i="47"/>
  <c r="J641" i="47" s="1"/>
  <c r="K641" i="47" s="1"/>
  <c r="K632" i="46"/>
  <c r="N639" i="46" s="1"/>
  <c r="K600" i="47"/>
  <c r="J632" i="47"/>
  <c r="A632" i="47" s="1"/>
  <c r="L603" i="46"/>
  <c r="I639" i="46"/>
  <c r="L603" i="42"/>
  <c r="N631" i="42" s="1"/>
  <c r="O631" i="42" s="1"/>
  <c r="K600" i="45"/>
  <c r="J632" i="45"/>
  <c r="A632" i="45" s="1"/>
  <c r="L621" i="43"/>
  <c r="N632" i="43" s="1"/>
  <c r="O632" i="43" s="1"/>
  <c r="K600" i="43"/>
  <c r="L603" i="43" s="1"/>
  <c r="L603" i="44"/>
  <c r="I639" i="44"/>
  <c r="K632" i="44"/>
  <c r="J632" i="43"/>
  <c r="A632" i="43" s="1"/>
  <c r="K632" i="42"/>
  <c r="N639" i="42" s="1"/>
  <c r="J639" i="42"/>
  <c r="K639" i="42" s="1"/>
  <c r="N640" i="42"/>
  <c r="J643" i="68" l="1"/>
  <c r="K632" i="69"/>
  <c r="L603" i="69"/>
  <c r="I639" i="69"/>
  <c r="N642" i="56"/>
  <c r="N631" i="66"/>
  <c r="O631" i="66" s="1"/>
  <c r="N642" i="66"/>
  <c r="N641" i="68"/>
  <c r="O641" i="68" s="1"/>
  <c r="O642" i="68" s="1"/>
  <c r="K632" i="67"/>
  <c r="L603" i="67"/>
  <c r="I639" i="67"/>
  <c r="K632" i="65"/>
  <c r="N639" i="65" s="1"/>
  <c r="N641" i="66"/>
  <c r="I639" i="63"/>
  <c r="N640" i="63" s="1"/>
  <c r="I639" i="65"/>
  <c r="L603" i="65"/>
  <c r="N642" i="60"/>
  <c r="I639" i="59"/>
  <c r="J639" i="59" s="1"/>
  <c r="K639" i="59" s="1"/>
  <c r="J643" i="62"/>
  <c r="J639" i="64"/>
  <c r="K639" i="64" s="1"/>
  <c r="J643" i="64" s="1"/>
  <c r="N640" i="64"/>
  <c r="N641" i="64" s="1"/>
  <c r="N631" i="64"/>
  <c r="O631" i="64" s="1"/>
  <c r="N642" i="64"/>
  <c r="K632" i="63"/>
  <c r="N639" i="63" s="1"/>
  <c r="N642" i="63"/>
  <c r="J639" i="63"/>
  <c r="K639" i="63" s="1"/>
  <c r="N641" i="62"/>
  <c r="O641" i="62" s="1"/>
  <c r="O642" i="62" s="1"/>
  <c r="J643" i="60"/>
  <c r="J643" i="58"/>
  <c r="N639" i="58"/>
  <c r="N641" i="58" s="1"/>
  <c r="N642" i="59"/>
  <c r="N642" i="58"/>
  <c r="K632" i="59"/>
  <c r="N639" i="59" s="1"/>
  <c r="K632" i="61"/>
  <c r="N639" i="61" s="1"/>
  <c r="I639" i="61"/>
  <c r="L603" i="61"/>
  <c r="K632" i="57"/>
  <c r="N639" i="57" s="1"/>
  <c r="N641" i="60"/>
  <c r="I639" i="43"/>
  <c r="N640" i="43" s="1"/>
  <c r="L603" i="57"/>
  <c r="I639" i="57"/>
  <c r="J643" i="56"/>
  <c r="N639" i="56"/>
  <c r="N641" i="56" s="1"/>
  <c r="O641" i="56" s="1"/>
  <c r="O642" i="56" s="1"/>
  <c r="N631" i="55"/>
  <c r="O631" i="55" s="1"/>
  <c r="N642" i="55"/>
  <c r="I639" i="55"/>
  <c r="J639" i="55" s="1"/>
  <c r="K639" i="55" s="1"/>
  <c r="K632" i="55"/>
  <c r="J639" i="54"/>
  <c r="K639" i="54" s="1"/>
  <c r="N640" i="54"/>
  <c r="N631" i="54"/>
  <c r="O631" i="54" s="1"/>
  <c r="N642" i="54"/>
  <c r="J643" i="54"/>
  <c r="N639" i="54"/>
  <c r="N642" i="42"/>
  <c r="K632" i="49"/>
  <c r="N639" i="49" s="1"/>
  <c r="I639" i="49"/>
  <c r="L603" i="49"/>
  <c r="J639" i="48"/>
  <c r="K639" i="48" s="1"/>
  <c r="J643" i="48" s="1"/>
  <c r="N640" i="48"/>
  <c r="N641" i="48" s="1"/>
  <c r="K632" i="47"/>
  <c r="N639" i="47" s="1"/>
  <c r="N631" i="48"/>
  <c r="O631" i="48" s="1"/>
  <c r="N642" i="48"/>
  <c r="L603" i="47"/>
  <c r="I639" i="47"/>
  <c r="N631" i="46"/>
  <c r="O631" i="46" s="1"/>
  <c r="N642" i="46"/>
  <c r="J639" i="46"/>
  <c r="K639" i="46" s="1"/>
  <c r="J643" i="46" s="1"/>
  <c r="N640" i="46"/>
  <c r="N641" i="46" s="1"/>
  <c r="K632" i="45"/>
  <c r="L603" i="45"/>
  <c r="I639" i="45"/>
  <c r="J643" i="42"/>
  <c r="K632" i="43"/>
  <c r="N639" i="43" s="1"/>
  <c r="N631" i="43"/>
  <c r="O631" i="43" s="1"/>
  <c r="N642" i="43"/>
  <c r="J639" i="44"/>
  <c r="K639" i="44" s="1"/>
  <c r="N640" i="44"/>
  <c r="N631" i="44"/>
  <c r="O631" i="44" s="1"/>
  <c r="N642" i="44"/>
  <c r="J643" i="44"/>
  <c r="N639" i="44"/>
  <c r="N641" i="42"/>
  <c r="J639" i="69" l="1"/>
  <c r="K639" i="69" s="1"/>
  <c r="N640" i="69"/>
  <c r="N631" i="69"/>
  <c r="O631" i="69" s="1"/>
  <c r="N642" i="69"/>
  <c r="J643" i="69"/>
  <c r="N639" i="69"/>
  <c r="N641" i="69" s="1"/>
  <c r="J639" i="43"/>
  <c r="K639" i="43" s="1"/>
  <c r="J643" i="43" s="1"/>
  <c r="M629" i="68"/>
  <c r="B648" i="68" s="1"/>
  <c r="A648" i="68"/>
  <c r="O641" i="66"/>
  <c r="O642" i="66" s="1"/>
  <c r="A648" i="66" s="1"/>
  <c r="J639" i="67"/>
  <c r="K639" i="67" s="1"/>
  <c r="N640" i="67"/>
  <c r="N631" i="67"/>
  <c r="O631" i="67" s="1"/>
  <c r="N642" i="67"/>
  <c r="J643" i="67"/>
  <c r="N639" i="67"/>
  <c r="N641" i="67" s="1"/>
  <c r="O641" i="60"/>
  <c r="O642" i="60" s="1"/>
  <c r="M629" i="60" s="1"/>
  <c r="B648" i="60" s="1"/>
  <c r="J639" i="65"/>
  <c r="K639" i="65" s="1"/>
  <c r="J643" i="65" s="1"/>
  <c r="N640" i="65"/>
  <c r="N641" i="65" s="1"/>
  <c r="N640" i="59"/>
  <c r="N641" i="59" s="1"/>
  <c r="O641" i="59" s="1"/>
  <c r="O642" i="59" s="1"/>
  <c r="N631" i="65"/>
  <c r="O631" i="65" s="1"/>
  <c r="N642" i="65"/>
  <c r="J643" i="63"/>
  <c r="O641" i="64"/>
  <c r="O642" i="64" s="1"/>
  <c r="A648" i="64" s="1"/>
  <c r="N641" i="63"/>
  <c r="O641" i="63" s="1"/>
  <c r="O642" i="63" s="1"/>
  <c r="A648" i="62"/>
  <c r="M629" i="62"/>
  <c r="B648" i="62" s="1"/>
  <c r="O641" i="58"/>
  <c r="O642" i="58" s="1"/>
  <c r="A648" i="58" s="1"/>
  <c r="J643" i="59"/>
  <c r="N631" i="61"/>
  <c r="O631" i="61" s="1"/>
  <c r="N642" i="61"/>
  <c r="J639" i="61"/>
  <c r="K639" i="61" s="1"/>
  <c r="J643" i="61" s="1"/>
  <c r="N640" i="61"/>
  <c r="N641" i="61" s="1"/>
  <c r="N641" i="54"/>
  <c r="O641" i="54" s="1"/>
  <c r="O642" i="54" s="1"/>
  <c r="N640" i="55"/>
  <c r="J639" i="57"/>
  <c r="K639" i="57" s="1"/>
  <c r="J643" i="57" s="1"/>
  <c r="N640" i="57"/>
  <c r="N641" i="57" s="1"/>
  <c r="N631" i="57"/>
  <c r="O631" i="57" s="1"/>
  <c r="N642" i="57"/>
  <c r="A648" i="56"/>
  <c r="M629" i="56"/>
  <c r="B648" i="56" s="1"/>
  <c r="J643" i="55"/>
  <c r="N639" i="55"/>
  <c r="N641" i="55" s="1"/>
  <c r="O641" i="55" s="1"/>
  <c r="O642" i="55" s="1"/>
  <c r="O641" i="42"/>
  <c r="O642" i="42" s="1"/>
  <c r="M629" i="42" s="1"/>
  <c r="B648" i="42" s="1"/>
  <c r="N631" i="49"/>
  <c r="O631" i="49" s="1"/>
  <c r="N642" i="49"/>
  <c r="J639" i="49"/>
  <c r="K639" i="49" s="1"/>
  <c r="J643" i="49" s="1"/>
  <c r="N640" i="49"/>
  <c r="N641" i="49" s="1"/>
  <c r="O641" i="48"/>
  <c r="O642" i="48" s="1"/>
  <c r="J639" i="47"/>
  <c r="K639" i="47" s="1"/>
  <c r="J643" i="47" s="1"/>
  <c r="N640" i="47"/>
  <c r="N641" i="47" s="1"/>
  <c r="N631" i="47"/>
  <c r="O631" i="47" s="1"/>
  <c r="N642" i="47"/>
  <c r="O641" i="46"/>
  <c r="O642" i="46" s="1"/>
  <c r="A648" i="46" s="1"/>
  <c r="N641" i="44"/>
  <c r="O641" i="44" s="1"/>
  <c r="O642" i="44" s="1"/>
  <c r="J639" i="45"/>
  <c r="K639" i="45" s="1"/>
  <c r="N640" i="45"/>
  <c r="N631" i="45"/>
  <c r="O631" i="45" s="1"/>
  <c r="N642" i="45"/>
  <c r="J643" i="45"/>
  <c r="N639" i="45"/>
  <c r="N641" i="43"/>
  <c r="O641" i="43" s="1"/>
  <c r="O642" i="43" s="1"/>
  <c r="M629" i="43" s="1"/>
  <c r="B648" i="43" s="1"/>
  <c r="A648" i="42"/>
  <c r="O641" i="69" l="1"/>
  <c r="O642" i="69" s="1"/>
  <c r="M629" i="66"/>
  <c r="B648" i="66" s="1"/>
  <c r="O641" i="67"/>
  <c r="O642" i="67" s="1"/>
  <c r="A648" i="60"/>
  <c r="O641" i="65"/>
  <c r="O642" i="65" s="1"/>
  <c r="M629" i="65" s="1"/>
  <c r="B648" i="65" s="1"/>
  <c r="M629" i="64"/>
  <c r="B648" i="64" s="1"/>
  <c r="A648" i="63"/>
  <c r="M629" i="63"/>
  <c r="B648" i="63" s="1"/>
  <c r="M629" i="58"/>
  <c r="B648" i="58" s="1"/>
  <c r="N641" i="45"/>
  <c r="O641" i="45" s="1"/>
  <c r="O642" i="45" s="1"/>
  <c r="O641" i="61"/>
  <c r="O642" i="61" s="1"/>
  <c r="A648" i="61" s="1"/>
  <c r="A648" i="59"/>
  <c r="M629" i="59"/>
  <c r="B648" i="59" s="1"/>
  <c r="O641" i="57"/>
  <c r="O642" i="57" s="1"/>
  <c r="A648" i="55"/>
  <c r="M629" i="55"/>
  <c r="B648" i="55" s="1"/>
  <c r="A648" i="54"/>
  <c r="M629" i="54"/>
  <c r="B648" i="54" s="1"/>
  <c r="O641" i="49"/>
  <c r="O642" i="49" s="1"/>
  <c r="A648" i="49" s="1"/>
  <c r="M629" i="48"/>
  <c r="B648" i="48" s="1"/>
  <c r="A648" i="48"/>
  <c r="M629" i="46"/>
  <c r="B648" i="46" s="1"/>
  <c r="O641" i="47"/>
  <c r="O642" i="47" s="1"/>
  <c r="A648" i="43"/>
  <c r="A648" i="44"/>
  <c r="M629" i="44"/>
  <c r="B648" i="44" s="1"/>
  <c r="J645" i="68" l="1"/>
  <c r="J647" i="68" s="1"/>
  <c r="W11" i="68" s="1"/>
  <c r="I11" i="68" s="1"/>
  <c r="J645" i="69"/>
  <c r="J647" i="69" s="1"/>
  <c r="W11" i="69" s="1"/>
  <c r="I11" i="69" s="1"/>
  <c r="M629" i="69"/>
  <c r="B648" i="69" s="1"/>
  <c r="A648" i="69"/>
  <c r="J645" i="66"/>
  <c r="J647" i="66" s="1"/>
  <c r="W11" i="66" s="1"/>
  <c r="I11" i="66" s="1"/>
  <c r="J645" i="67"/>
  <c r="J647" i="67" s="1"/>
  <c r="W11" i="67" s="1"/>
  <c r="I11" i="67" s="1"/>
  <c r="A648" i="67"/>
  <c r="M629" i="67"/>
  <c r="B648" i="67" s="1"/>
  <c r="A648" i="65"/>
  <c r="J645" i="64"/>
  <c r="J647" i="64" s="1"/>
  <c r="W11" i="64" s="1"/>
  <c r="I11" i="64" s="1"/>
  <c r="J645" i="65"/>
  <c r="J647" i="65" s="1"/>
  <c r="W11" i="65" s="1"/>
  <c r="I11" i="65" s="1"/>
  <c r="J645" i="62"/>
  <c r="J647" i="62" s="1"/>
  <c r="W11" i="62" s="1"/>
  <c r="I11" i="62" s="1"/>
  <c r="J645" i="63"/>
  <c r="J647" i="63" s="1"/>
  <c r="W11" i="63" s="1"/>
  <c r="I11" i="63" s="1"/>
  <c r="M629" i="61"/>
  <c r="B648" i="61" s="1"/>
  <c r="J645" i="60"/>
  <c r="J647" i="60" s="1"/>
  <c r="W11" i="60" s="1"/>
  <c r="I11" i="60" s="1"/>
  <c r="J645" i="61"/>
  <c r="J647" i="61" s="1"/>
  <c r="W11" i="61" s="1"/>
  <c r="I11" i="61" s="1"/>
  <c r="J645" i="58"/>
  <c r="J647" i="58" s="1"/>
  <c r="W11" i="58" s="1"/>
  <c r="I11" i="58" s="1"/>
  <c r="J645" i="59"/>
  <c r="J647" i="59" s="1"/>
  <c r="W11" i="59" s="1"/>
  <c r="I11" i="59" s="1"/>
  <c r="J645" i="56"/>
  <c r="J647" i="56" s="1"/>
  <c r="W11" i="56" s="1"/>
  <c r="I11" i="56" s="1"/>
  <c r="J645" i="57"/>
  <c r="J647" i="57" s="1"/>
  <c r="W11" i="57" s="1"/>
  <c r="I11" i="57" s="1"/>
  <c r="A648" i="57"/>
  <c r="M629" i="57"/>
  <c r="B648" i="57" s="1"/>
  <c r="J645" i="54"/>
  <c r="J647" i="54" s="1"/>
  <c r="W11" i="54" s="1"/>
  <c r="I11" i="54" s="1"/>
  <c r="J645" i="55"/>
  <c r="J647" i="55" s="1"/>
  <c r="W11" i="55" s="1"/>
  <c r="I11" i="55" s="1"/>
  <c r="M629" i="49"/>
  <c r="B648" i="49" s="1"/>
  <c r="J645" i="48"/>
  <c r="J647" i="48" s="1"/>
  <c r="W11" i="48" s="1"/>
  <c r="I11" i="48" s="1"/>
  <c r="J645" i="49"/>
  <c r="J647" i="49" s="1"/>
  <c r="W11" i="49" s="1"/>
  <c r="I11" i="49" s="1"/>
  <c r="J645" i="46"/>
  <c r="J647" i="46" s="1"/>
  <c r="W11" i="46" s="1"/>
  <c r="I11" i="46" s="1"/>
  <c r="J645" i="47"/>
  <c r="J647" i="47" s="1"/>
  <c r="W11" i="47" s="1"/>
  <c r="I11" i="47" s="1"/>
  <c r="A648" i="47"/>
  <c r="M629" i="47"/>
  <c r="B648" i="47" s="1"/>
  <c r="J645" i="44"/>
  <c r="J647" i="44" s="1"/>
  <c r="W11" i="44" s="1"/>
  <c r="I11" i="44" s="1"/>
  <c r="J645" i="45"/>
  <c r="J647" i="45" s="1"/>
  <c r="W11" i="45" s="1"/>
  <c r="I11" i="45" s="1"/>
  <c r="A648" i="45"/>
  <c r="M629" i="45"/>
  <c r="B648" i="45" s="1"/>
  <c r="J645" i="42"/>
  <c r="J647" i="42" s="1"/>
  <c r="W11" i="42" s="1"/>
  <c r="I11" i="42" s="1"/>
  <c r="J645" i="43"/>
  <c r="J647" i="43" s="1"/>
  <c r="W11" i="43" s="1"/>
  <c r="I11" i="43" s="1"/>
</calcChain>
</file>

<file path=xl/sharedStrings.xml><?xml version="1.0" encoding="utf-8"?>
<sst xmlns="http://schemas.openxmlformats.org/spreadsheetml/2006/main" count="72180" uniqueCount="895">
  <si>
    <t xml:space="preserve">TOUCHPANELS </t>
  </si>
  <si>
    <t>TSW-550-TTK-B-S</t>
  </si>
  <si>
    <t>TSW-750-TTK-B-S</t>
  </si>
  <si>
    <t>TSW-1050-TTK-B-S</t>
  </si>
  <si>
    <t>TSW-550/750/1050-SMK</t>
  </si>
  <si>
    <t>CP3</t>
  </si>
  <si>
    <t>CP3N</t>
  </si>
  <si>
    <t>PRO3</t>
  </si>
  <si>
    <t>RMC3</t>
  </si>
  <si>
    <t>PROCESSORS + EXPANSION CARDS</t>
  </si>
  <si>
    <t>C3IO-16</t>
  </si>
  <si>
    <t>C3IR-8</t>
  </si>
  <si>
    <t>C3RY-16</t>
  </si>
  <si>
    <t>C3RY-8</t>
  </si>
  <si>
    <t>CEN-CI3-1</t>
  </si>
  <si>
    <t>CEN-CI3-3</t>
  </si>
  <si>
    <t>DIN-1DIM4</t>
  </si>
  <si>
    <t>DIN-1DIMU4</t>
  </si>
  <si>
    <t>DIN-2MC2</t>
  </si>
  <si>
    <t>DIN-4DIMFLV4</t>
  </si>
  <si>
    <t>DIN-8SW8</t>
  </si>
  <si>
    <t>DIN-8SW8-i</t>
  </si>
  <si>
    <t>DIN-AO8</t>
  </si>
  <si>
    <t>DIN-BLOCK</t>
  </si>
  <si>
    <t>DIN-DALI-2</t>
  </si>
  <si>
    <t>DIN-HUB</t>
  </si>
  <si>
    <t>DIN-IO8</t>
  </si>
  <si>
    <t>DIN-PWS50</t>
  </si>
  <si>
    <t>Cresnet hub</t>
  </si>
  <si>
    <t>Cresnet distribution block</t>
  </si>
  <si>
    <t>DGE-2</t>
  </si>
  <si>
    <t>DIN-MODULES</t>
  </si>
  <si>
    <t>C2NI-AMP-4x100</t>
  </si>
  <si>
    <t>SWAMPI-24x8</t>
  </si>
  <si>
    <t>SWAMPIE-4</t>
  </si>
  <si>
    <t>SWAMPIE-8</t>
  </si>
  <si>
    <t>SWE-8</t>
  </si>
  <si>
    <t>BARIX</t>
  </si>
  <si>
    <t>AUDIO-streamer</t>
  </si>
  <si>
    <t>CNX-PAD8A</t>
  </si>
  <si>
    <t>PA1235X</t>
  </si>
  <si>
    <t>PA635X</t>
  </si>
  <si>
    <t>PA435X</t>
  </si>
  <si>
    <t>AMP1250B</t>
  </si>
  <si>
    <t>Artsound ART8.8</t>
  </si>
  <si>
    <t>Artsound ART5.4</t>
  </si>
  <si>
    <t>DM-MD6x4</t>
  </si>
  <si>
    <t>DM-MD6x6</t>
  </si>
  <si>
    <t>DM-MD8x8</t>
  </si>
  <si>
    <t>DM-MD16x16</t>
  </si>
  <si>
    <t>DM-MD32x32</t>
  </si>
  <si>
    <t>DM-MD64x64</t>
  </si>
  <si>
    <t>SPKA-NCTP-IW500</t>
  </si>
  <si>
    <t>SPKA-NCTP-IW600</t>
  </si>
  <si>
    <t>SPKA-NCTP-IW800</t>
  </si>
  <si>
    <t>TEMP-INT64</t>
  </si>
  <si>
    <t>Interface RS232 max 64 DALLAS-sensor</t>
  </si>
  <si>
    <t>Temp-sensor to install in interior/furniture</t>
  </si>
  <si>
    <t>C2N-RTHS</t>
  </si>
  <si>
    <t>TEMP + HUMIDUTY
sensor</t>
  </si>
  <si>
    <t>IVAR180.040.024</t>
  </si>
  <si>
    <t>CH-LMD1</t>
  </si>
  <si>
    <t>AIR-SERIE=OUTDOORS</t>
  </si>
  <si>
    <t>DMC-HD-DSP</t>
  </si>
  <si>
    <t>DMC-C-DSP</t>
  </si>
  <si>
    <t>Transmitter HDMI-signal &gt; DM-matrix</t>
  </si>
  <si>
    <t>DM-MATRIX</t>
  </si>
  <si>
    <t>INPUT-CARDS DM-MATRIX (8x8/16x16/32x32)</t>
  </si>
  <si>
    <t>DMC-VID4</t>
  </si>
  <si>
    <t>Inputcard 4 analog camera's</t>
  </si>
  <si>
    <t>CEN-SW-POE-5</t>
  </si>
  <si>
    <t>24 ports POE-switch</t>
  </si>
  <si>
    <t>DLKDES-1210-28P</t>
  </si>
  <si>
    <t>DLKDGS-3620-28PC</t>
  </si>
  <si>
    <t>DLKDGS105</t>
  </si>
  <si>
    <t>DLKDGS108</t>
  </si>
  <si>
    <t>DLKDGS1008P</t>
  </si>
  <si>
    <t>DLKDGS1016D</t>
  </si>
  <si>
    <t>DLKDGS1024D</t>
  </si>
  <si>
    <t>DLKDGS-1210-10P</t>
  </si>
  <si>
    <t>DLKDAB-2310</t>
  </si>
  <si>
    <t>DLKDAB-2360</t>
  </si>
  <si>
    <t>C3COM-3</t>
  </si>
  <si>
    <t>DIN-AP3</t>
  </si>
  <si>
    <t>ADMS-G2</t>
  </si>
  <si>
    <t>AIR SR4-W-T</t>
  </si>
  <si>
    <t>AIR SR6-W-T</t>
  </si>
  <si>
    <t>AIR SR8-W-T</t>
  </si>
  <si>
    <t>ASPIRE IW5-W-T</t>
  </si>
  <si>
    <t>ASPIRE IW6-W-T</t>
  </si>
  <si>
    <t>ASPIRE IW8-W-T</t>
  </si>
  <si>
    <t>AV3</t>
  </si>
  <si>
    <t>CEN-ISERVER</t>
  </si>
  <si>
    <t>CEN-SWPOE-16</t>
  </si>
  <si>
    <t>CRESCAT-D-NP-SP500</t>
  </si>
  <si>
    <t>DM-TX-201-C</t>
  </si>
  <si>
    <t>DMC-4K-HD-DSP</t>
  </si>
  <si>
    <t>DMC-CATO-HD</t>
  </si>
  <si>
    <t>ESSENCE IW5-W-T</t>
  </si>
  <si>
    <t>ESSENCE IW6-W-T</t>
  </si>
  <si>
    <t>ESSENCE IW8-W-T</t>
  </si>
  <si>
    <t>EXCITE IW5-W-T</t>
  </si>
  <si>
    <t>EXCITE IW6-W-T</t>
  </si>
  <si>
    <t>EXCITE IW8-W-T</t>
  </si>
  <si>
    <t>TSD-2020-B</t>
  </si>
  <si>
    <t>TSW-1052-W-S</t>
  </si>
  <si>
    <t>TSW-552-W-S</t>
  </si>
  <si>
    <t>TSW-752-W-S</t>
  </si>
  <si>
    <t>C2NI-AMP-6x100</t>
  </si>
  <si>
    <t>DM-MD8x8-RPS</t>
  </si>
  <si>
    <t>DM-MD16x16-RPS</t>
  </si>
  <si>
    <t>DM-MD32x32-RPS</t>
  </si>
  <si>
    <t>OUTPUT-CARDS DM-MATRIX (8x8/16x16/32x32)</t>
  </si>
  <si>
    <t>IN WALL FRAME FOR EXCITE/ASPIRE IW5 (PAIR)</t>
  </si>
  <si>
    <t>IN WALL FRAME FOR EXCITE/ASPIRE IW6 (PAIR)</t>
  </si>
  <si>
    <t>IN WALL FRAME FOR EXCITE/ASPIRE IW8 (PAIR)</t>
  </si>
  <si>
    <t>Control module 4 dim-channels</t>
  </si>
  <si>
    <t>Control module 4 dim-channels
with auto load detection</t>
  </si>
  <si>
    <t>Control module 2 motors</t>
  </si>
  <si>
    <t>Control module 4 dim-channels
FLUO(0-10V)</t>
  </si>
  <si>
    <t>Control module 4 switch-channels</t>
  </si>
  <si>
    <t>encloser for 1 expansion card POE !!</t>
  </si>
  <si>
    <t>encloser for 3 expansion cards POE !!</t>
  </si>
  <si>
    <t>Control module 4 switch-channels + 8 inputs</t>
  </si>
  <si>
    <t>Control module 2 DALI-loops 128 DALI-ballast</t>
  </si>
  <si>
    <t>Control module 8 dim-channels 0-10V signals</t>
  </si>
  <si>
    <t>Control module 8 inputs</t>
  </si>
  <si>
    <t>Power supply Cresnet 24V/50W</t>
  </si>
  <si>
    <t>table top kit for TSW-550 (tafelconsole)</t>
  </si>
  <si>
    <t>table top kit for TSW-1050 (tafelconsole)</t>
  </si>
  <si>
    <t>table top kit for TSW-750 (tafelconsole)</t>
  </si>
  <si>
    <t>swivel mount kit for TSW-550/750/1050 (draaibare montage van TTK)</t>
  </si>
  <si>
    <t>touchpanel POE 10,1" VOIP (excl DGE-2)</t>
  </si>
  <si>
    <t>3-serie processor DIN-rail mountable ethernet connection</t>
  </si>
  <si>
    <t>graphic engine for TSD-2020-B</t>
  </si>
  <si>
    <t>3-serie processor rack mountable with GIGAbit ethernet connection</t>
  </si>
  <si>
    <t>3-serie processor rack mountable with ethernet connection</t>
  </si>
  <si>
    <t>3-serie processor rack mountable with GIGAbit ethernet + expandable</t>
  </si>
  <si>
    <t>3-serie processor stand alone (smaller projects)</t>
  </si>
  <si>
    <t>expansion 8 RELAIS (for AV3/PRO3)</t>
  </si>
  <si>
    <t>expansion 16 RELAIS (for AV3/PRO3)</t>
  </si>
  <si>
    <t>expansion 8 IR-outputs (for AV3/PRO3)</t>
  </si>
  <si>
    <t>expansion 16 inputs (for AV3/PRO3)</t>
  </si>
  <si>
    <t>expansion 3COM-ports (for AV3/PRO3)</t>
  </si>
  <si>
    <t>tech man</t>
  </si>
  <si>
    <t>specs</t>
  </si>
  <si>
    <t>info</t>
  </si>
  <si>
    <t>tech spec</t>
  </si>
  <si>
    <t>wiring</t>
  </si>
  <si>
    <t>quick start</t>
  </si>
  <si>
    <t>Temp-sensor in alu holder (diam=15mm)</t>
  </si>
  <si>
    <t>Temp-sensor in bTicino holder (Light/Living/Tech)</t>
  </si>
  <si>
    <t>Electrovalve 24VAC NO (stroomloos NIET doorlatend)</t>
  </si>
  <si>
    <t>Motion-detector 360°/10m Cresnet</t>
  </si>
  <si>
    <t>5 ports switch GIGABIT</t>
  </si>
  <si>
    <t>8 ports switch GIGABIT</t>
  </si>
  <si>
    <t>8 ports switch GIGABIT 4 x POE 15,4W !!</t>
  </si>
  <si>
    <t>16 ports switch GIGABIT UNMANAGED!!</t>
  </si>
  <si>
    <t>Crestron 5 ports POE-switch GIGABIT</t>
  </si>
  <si>
    <t>Crestron 16 ports POE-switch GIGABIT</t>
  </si>
  <si>
    <t>28 ports POE-switch GIGABIT LAYER 3</t>
  </si>
  <si>
    <t>10 ports POE-switch GIGABIT LAYER 2</t>
  </si>
  <si>
    <t>24 ports switch GIGABIT UNMANAGED!!</t>
  </si>
  <si>
    <t>Acces point ceiling mount/wall mount</t>
  </si>
  <si>
    <t>Acces point stand alone</t>
  </si>
  <si>
    <r>
      <t xml:space="preserve">Acces point stand alone </t>
    </r>
    <r>
      <rPr>
        <sz val="10"/>
        <color rgb="FFFF0000"/>
        <rFont val="Calibri"/>
        <family val="2"/>
        <scheme val="minor"/>
      </rPr>
      <t>POE !!</t>
    </r>
  </si>
  <si>
    <t>OUTDOOR SPEAKER h=220 b=151 d=167 mounted d=220 (PAIR)</t>
  </si>
  <si>
    <t>OUTDOOR SPEAKER h=284 b=205 d=172 mounted d=225 (PAIR)</t>
  </si>
  <si>
    <t>OUTDOOR SPEAKER h=338 b=243 d=177 mounted d=230 (PAIR)</t>
  </si>
  <si>
    <t>Matrix AUDIO 6 sources/4 rooms incl 4 AMP 100W</t>
  </si>
  <si>
    <r>
      <t>Matrix AUDIO 12 sources/6 rooms/</t>
    </r>
    <r>
      <rPr>
        <sz val="10"/>
        <color rgb="FFFF0000"/>
        <rFont val="Calibri"/>
        <family val="2"/>
        <scheme val="minor"/>
      </rPr>
      <t xml:space="preserve">2 x SPDIF(surround) </t>
    </r>
    <r>
      <rPr>
        <sz val="10"/>
        <color theme="1"/>
        <rFont val="Calibri"/>
        <family val="2"/>
        <scheme val="minor"/>
      </rPr>
      <t>incl 6 AMP 100W</t>
    </r>
  </si>
  <si>
    <t>Matrix AUDIO 24 sources/8 rooms/incl 8 AMP 140W</t>
  </si>
  <si>
    <t>Audio expander 4 rooms incl 4 AMP 140W</t>
  </si>
  <si>
    <t>Audio expander 8 rooms incl 8 AMP 140W</t>
  </si>
  <si>
    <t>Audio expander 8 rooms NO AMP !! Only 8 unamplified zones</t>
  </si>
  <si>
    <t>Matrix AUDIO 8 sources/8 rooms</t>
  </si>
  <si>
    <t>Amplifier 6 zones 70W</t>
  </si>
  <si>
    <t>Amplifier 3 zones 70W</t>
  </si>
  <si>
    <t>Amplifier 2 zones 70W</t>
  </si>
  <si>
    <t>Amplifier 6 zones 100W</t>
  </si>
  <si>
    <t>Matrix AUDIO 8 sources/8 rooms/incl 4 AMP 100W</t>
  </si>
  <si>
    <t>Matrix AUDIO 5 sources/4 rooms/incl 4 AMP 100W</t>
  </si>
  <si>
    <r>
      <t>VIDEO-switch HDMI 6 input/</t>
    </r>
    <r>
      <rPr>
        <sz val="10"/>
        <color rgb="FFFF0000"/>
        <rFont val="Calibri"/>
        <family val="2"/>
        <scheme val="minor"/>
      </rPr>
      <t xml:space="preserve">4 </t>
    </r>
    <r>
      <rPr>
        <sz val="10"/>
        <color theme="1"/>
        <rFont val="Calibri"/>
        <family val="2"/>
        <scheme val="minor"/>
      </rPr>
      <t>output COMPLETE NO CARDS REQUIRED</t>
    </r>
  </si>
  <si>
    <r>
      <t>VIDEO-switch HDMI 6 input/</t>
    </r>
    <r>
      <rPr>
        <sz val="10"/>
        <color rgb="FFFF0000"/>
        <rFont val="Calibri"/>
        <family val="2"/>
        <scheme val="minor"/>
      </rPr>
      <t>6</t>
    </r>
    <r>
      <rPr>
        <sz val="10"/>
        <color theme="1"/>
        <rFont val="Calibri"/>
        <family val="2"/>
        <scheme val="minor"/>
      </rPr>
      <t xml:space="preserve"> output COMPLETE NO CARDS REQUIRED</t>
    </r>
  </si>
  <si>
    <t>VIDEO-switch HDMI 16 inputs/16 output OPTIONAL IN-OUTPUTCARDS</t>
  </si>
  <si>
    <t>VIDEO-switch HDMI 16 inputs/16 output OPTIONAL  IN-OUTPUTCARDS</t>
  </si>
  <si>
    <t>VIDEO-switch HDMI 32 inputs/32 output OPTIONAL  IN-OUTPUTCARDS</t>
  </si>
  <si>
    <t>VIDEO-switch HDMI 32 inputs/32 output OPTIONAL IN-OUTPUTCARDS</t>
  </si>
  <si>
    <t>VIDEO-switch HDMI 64 inputs/64 output OPTIONAL  IN-OUTPUTCARDS</t>
  </si>
  <si>
    <t>Inputcard HDMI-source in Rack (max distance 10m)(expl:DIGi in rack)</t>
  </si>
  <si>
    <r>
      <t>Inputcard HDMI-source in Rack</t>
    </r>
    <r>
      <rPr>
        <sz val="10"/>
        <color rgb="FFFF0000"/>
        <rFont val="Calibri"/>
        <family val="2"/>
        <scheme val="minor"/>
      </rPr>
      <t xml:space="preserve"> 4K </t>
    </r>
    <r>
      <rPr>
        <sz val="10"/>
        <color theme="1"/>
        <rFont val="Calibri"/>
        <family val="2"/>
        <scheme val="minor"/>
      </rPr>
      <t>(max distance 10m) (expl:DIGi in rack)</t>
    </r>
  </si>
  <si>
    <t xml:space="preserve">Inputcard HDMI source local (expl:BR in room)(from DM-TX-201-C) </t>
  </si>
  <si>
    <r>
      <t xml:space="preserve">Outputcard </t>
    </r>
    <r>
      <rPr>
        <sz val="10"/>
        <color rgb="FFFF0000"/>
        <rFont val="Calibri"/>
        <family val="2"/>
        <scheme val="minor"/>
      </rPr>
      <t xml:space="preserve">2 </t>
    </r>
    <r>
      <rPr>
        <sz val="10"/>
        <color theme="1"/>
        <rFont val="Calibri"/>
        <family val="2"/>
        <scheme val="minor"/>
      </rPr>
      <t xml:space="preserve">x DM 8G + </t>
    </r>
    <r>
      <rPr>
        <sz val="10"/>
        <color rgb="FFFF0000"/>
        <rFont val="Calibri"/>
        <family val="2"/>
        <scheme val="minor"/>
      </rPr>
      <t>1</t>
    </r>
    <r>
      <rPr>
        <sz val="10"/>
        <color theme="1"/>
        <rFont val="Calibri"/>
        <family val="2"/>
        <scheme val="minor"/>
      </rPr>
      <t xml:space="preserve"> x HDMI OUT</t>
    </r>
  </si>
  <si>
    <t>IN-WALL SPEAKER h=279 b=216 d=100 (PAIR)</t>
  </si>
  <si>
    <t>IN-WALL SPEAKER h=316 b=243 d=107 (PAIR)</t>
  </si>
  <si>
    <t>IN-WALL SPEAKER h=368 b=280 d=113 (PAIR)</t>
  </si>
  <si>
    <r>
      <t xml:space="preserve">IN-WALL SPEAKER h=265 b=201 d=81 </t>
    </r>
    <r>
      <rPr>
        <sz val="10"/>
        <color rgb="FFFF0000"/>
        <rFont val="Calibri"/>
        <family val="2"/>
        <scheme val="minor"/>
      </rPr>
      <t xml:space="preserve">TRIMLESS </t>
    </r>
    <r>
      <rPr>
        <sz val="10"/>
        <color theme="1"/>
        <rFont val="Calibri"/>
        <family val="2"/>
        <scheme val="minor"/>
      </rPr>
      <t>(PAIR)</t>
    </r>
  </si>
  <si>
    <r>
      <t xml:space="preserve">IN-WALL SPEAKER h=301 b=228 d=97 </t>
    </r>
    <r>
      <rPr>
        <sz val="10"/>
        <color rgb="FFFF0000"/>
        <rFont val="Calibri"/>
        <family val="2"/>
        <scheme val="minor"/>
      </rPr>
      <t xml:space="preserve">TRIMLESS </t>
    </r>
    <r>
      <rPr>
        <sz val="10"/>
        <color theme="1"/>
        <rFont val="Calibri"/>
        <family val="2"/>
        <scheme val="minor"/>
      </rPr>
      <t>(PAIR)</t>
    </r>
  </si>
  <si>
    <r>
      <t xml:space="preserve">IN-WALL SPEAKER h=354 b=266 d=113 </t>
    </r>
    <r>
      <rPr>
        <sz val="10"/>
        <color rgb="FFFF0000"/>
        <rFont val="Calibri"/>
        <family val="2"/>
        <scheme val="minor"/>
      </rPr>
      <t xml:space="preserve">TRIMLESS </t>
    </r>
    <r>
      <rPr>
        <sz val="10"/>
        <color theme="1"/>
        <rFont val="Calibri"/>
        <family val="2"/>
        <scheme val="minor"/>
      </rPr>
      <t>(PAIR)</t>
    </r>
  </si>
  <si>
    <t>IN WALL FRAME FOR EXCITE/ASPIRE/  ESSENCE IW5  (PAIR)</t>
  </si>
  <si>
    <t>IN WALL FRAME FOR EXCITE/ASPIRE/  ESSENCE IW6 (PAIR)</t>
  </si>
  <si>
    <t>IN WALL FRAME FOR EXCITE/ASPIRE/  ESSENCE IW8 (PAIR)</t>
  </si>
  <si>
    <r>
      <t xml:space="preserve">IN-WALL SPEAKER h=265 b=201 d=81 </t>
    </r>
    <r>
      <rPr>
        <sz val="10"/>
        <color rgb="FFFF0000"/>
        <rFont val="Calibri"/>
        <family val="2"/>
        <scheme val="minor"/>
      </rPr>
      <t xml:space="preserve">TRIMLESS/KEVLAR </t>
    </r>
    <r>
      <rPr>
        <sz val="10"/>
        <color theme="1"/>
        <rFont val="Calibri"/>
        <family val="2"/>
        <scheme val="minor"/>
      </rPr>
      <t>(PAIR)</t>
    </r>
  </si>
  <si>
    <r>
      <t xml:space="preserve">IN-WALL SPEAKER h=301 b=228 d=97 </t>
    </r>
    <r>
      <rPr>
        <sz val="10"/>
        <color rgb="FFC00000"/>
        <rFont val="Calibri"/>
        <family val="2"/>
        <scheme val="minor"/>
      </rPr>
      <t xml:space="preserve">TRIMLESS/KEVLAR </t>
    </r>
    <r>
      <rPr>
        <sz val="10"/>
        <color theme="1"/>
        <rFont val="Calibri"/>
        <family val="2"/>
        <scheme val="minor"/>
      </rPr>
      <t>(PAIR)</t>
    </r>
  </si>
  <si>
    <r>
      <t xml:space="preserve">IN-WALL SPEAKER h=354 b=266 d=113 </t>
    </r>
    <r>
      <rPr>
        <sz val="10"/>
        <color rgb="FFC00000"/>
        <rFont val="Calibri"/>
        <family val="2"/>
        <scheme val="minor"/>
      </rPr>
      <t>TRIMLESS/KEVLAR</t>
    </r>
    <r>
      <rPr>
        <sz val="10"/>
        <color theme="1"/>
        <rFont val="Calibri"/>
        <family val="2"/>
        <scheme val="minor"/>
      </rPr>
      <t>(PAIR)</t>
    </r>
  </si>
  <si>
    <t>IN WALL FRAME FOR EXCITE/ASPIRE/  ESSENCE IW5 (PAIR)</t>
  </si>
  <si>
    <t>SPEAKERS CRESTRON</t>
  </si>
  <si>
    <t xml:space="preserve"> </t>
  </si>
  <si>
    <t>VIDEO-switch HDMI 8 inputs/8 output OPTIONAL IN-OUTPUTCARDS</t>
  </si>
  <si>
    <t>intro</t>
  </si>
  <si>
    <t>er werd GEEN audio voorzien</t>
  </si>
  <si>
    <t>aantal AUDIO-zones</t>
  </si>
  <si>
    <t>aantal SUR-zones</t>
  </si>
  <si>
    <t>er werden GEEN dimmers voorzien</t>
  </si>
  <si>
    <t>er werden GEEN motoren voorzien</t>
  </si>
  <si>
    <t>er werden GEEN poort/hek-sturing voorzien</t>
  </si>
  <si>
    <t>er werden GEEN KOEL-sturing voorzien</t>
  </si>
  <si>
    <t>er werden GEEN VERW-sturing voorzien</t>
  </si>
  <si>
    <t>Project</t>
  </si>
  <si>
    <t>er werden GEEN TV-sturingen voorzien</t>
  </si>
  <si>
    <t>aantal TV's te sturen</t>
  </si>
  <si>
    <t>aantal AUDIO-bronnen</t>
  </si>
  <si>
    <t>aantal VIDEO-bronnen</t>
  </si>
  <si>
    <t>er werden GEEN VIDEO-bronnen voorzien</t>
  </si>
  <si>
    <t>er werden GEEN TSW-552 voorzien</t>
  </si>
  <si>
    <t>er werden GEEN TSW-752 voorzien</t>
  </si>
  <si>
    <t>er werden GEEN TSW-1052 voorzien</t>
  </si>
  <si>
    <t>neen</t>
  </si>
  <si>
    <t>ja</t>
  </si>
  <si>
    <t>VERDEELBORD</t>
  </si>
  <si>
    <t>touchpanel POE 5" VOIP (met BASIC lay-out)</t>
  </si>
  <si>
    <t>touchpanel POE 7" VOIP (met BASIC lay-out)</t>
  </si>
  <si>
    <t>touchpanel POE 10,1" VOIP (met COMBI-lay-out</t>
  </si>
  <si>
    <t>Opmaak uitvoeringsdossier ELECTRO (excel-doc)</t>
  </si>
  <si>
    <t>Opmaak uitvoeringsdossier AUDIO (excel-doc)</t>
  </si>
  <si>
    <t>Opmaak uitvoeringsdossier VIDEO (excel-doc)</t>
  </si>
  <si>
    <t>Opmaak uitvoeringsdossier HVAC (excel-doc)</t>
  </si>
  <si>
    <t>er werden geen luidsprekers voorzien</t>
  </si>
  <si>
    <t>plaatsing LS door installateur/DX</t>
  </si>
  <si>
    <t>Beveiliging Crestron processor+Crestron power supply's + power supply INPUTS</t>
  </si>
  <si>
    <t>Beveiliging VIDEO-apparatuur (aparte kring)</t>
  </si>
  <si>
    <t>Beveiliging AUDIO-apparatuur (aparte kring)</t>
  </si>
  <si>
    <t>Beveiliging VERWARMINGSINTERFACE + electroventielen verwarming + CV-installatie(aparte kring)</t>
  </si>
  <si>
    <t>Beveiliging stopcontacten badkamer(s)</t>
  </si>
  <si>
    <t>Bevestigingsmaterialen voor Linea bedradingskokers + din-rails</t>
  </si>
  <si>
    <t>BOXA4210</t>
  </si>
  <si>
    <t>BOXA4410</t>
  </si>
  <si>
    <t>ABL8MEM24012</t>
  </si>
  <si>
    <t>NSYSF18840</t>
  </si>
  <si>
    <t>NSYSF18840T</t>
  </si>
  <si>
    <t>NSYMP188</t>
  </si>
  <si>
    <t>NSY2SP184</t>
  </si>
  <si>
    <t>NSYSPF8100</t>
  </si>
  <si>
    <t>NSYSPS4100</t>
  </si>
  <si>
    <t>NSYSPF8200</t>
  </si>
  <si>
    <t>NSYSPS4200</t>
  </si>
  <si>
    <t>NSYSF181040P</t>
  </si>
  <si>
    <t>NSYMP1810</t>
  </si>
  <si>
    <t>NSYSPF10100</t>
  </si>
  <si>
    <t>NSYSPF10200</t>
  </si>
  <si>
    <t>NSYSFV18</t>
  </si>
  <si>
    <t>NSYSFC104</t>
  </si>
  <si>
    <t>NSYBP1810</t>
  </si>
  <si>
    <t>NSYSFD1810T</t>
  </si>
  <si>
    <t>NSYMP1812</t>
  </si>
  <si>
    <t>NSYSPF12100</t>
  </si>
  <si>
    <t>NSYSPF12200</t>
  </si>
  <si>
    <t>NSYSFC124</t>
  </si>
  <si>
    <t>NSYBP1812</t>
  </si>
  <si>
    <t>NSYSFD18122DT</t>
  </si>
  <si>
    <t>NSYSF20840</t>
  </si>
  <si>
    <t>NSYSF20840T</t>
  </si>
  <si>
    <t>NSYMP208</t>
  </si>
  <si>
    <t>NSY2SP204</t>
  </si>
  <si>
    <t>NSYSF201040P</t>
  </si>
  <si>
    <t>NSYSF201040T</t>
  </si>
  <si>
    <t>NSYMP2010</t>
  </si>
  <si>
    <t>NSYMP2012</t>
  </si>
  <si>
    <t>NSYSFV20</t>
  </si>
  <si>
    <t>NSYBP2012</t>
  </si>
  <si>
    <t>NSYSFD20122DT</t>
  </si>
  <si>
    <t>NSYSFV22</t>
  </si>
  <si>
    <t>NSYSFC84</t>
  </si>
  <si>
    <t>NSYBP228</t>
  </si>
  <si>
    <t>NSY2SP224</t>
  </si>
  <si>
    <t>NSYSFD228</t>
  </si>
  <si>
    <t>NSYSFD228T</t>
  </si>
  <si>
    <t>NSYMP228</t>
  </si>
  <si>
    <t>NSYBP2210</t>
  </si>
  <si>
    <t>NSYSFD2210</t>
  </si>
  <si>
    <t>NSYSFD2210T</t>
  </si>
  <si>
    <t>NSYMP2210</t>
  </si>
  <si>
    <t>NSYBP2212</t>
  </si>
  <si>
    <t>NSYSFD22122D</t>
  </si>
  <si>
    <t>NSYSFD22122DT</t>
  </si>
  <si>
    <t>NSYMP2212</t>
  </si>
  <si>
    <t>NSYMM1210</t>
  </si>
  <si>
    <t>NSYS3D121030P</t>
  </si>
  <si>
    <t>NSYS3D121030T</t>
  </si>
  <si>
    <t>NSYS3D121230DP</t>
  </si>
  <si>
    <t>NSYS3D141030DP</t>
  </si>
  <si>
    <t>Verdeelbord h=1800   b=800   d=400 (max cap = 250 mod)+glazen deur</t>
  </si>
  <si>
    <t>Verdeelbord h=1800   b=800   d=400 (max cap = 250 mod)+metalen deur</t>
  </si>
  <si>
    <t>Verdeelbord h=1800   b=1000   d=400 (max cap = 310 mod)+glazen deur</t>
  </si>
  <si>
    <t>Verdeelbord h=1800   b=1000   d=400 (max cap = 310 mod)+metalen deur</t>
  </si>
  <si>
    <t>Verdeelbord h=1800   b=1200   d=400 (max cap = 370 mod)+glazen deur</t>
  </si>
  <si>
    <t>Verdeelbord h=1800   b=1200   d=400 (max cap = 370 mod)+metalen deur</t>
  </si>
  <si>
    <t>Verdeelbord h=2000   b=800   d=400 (max cap = 280 mod)+glazen deur</t>
  </si>
  <si>
    <t>Verdeelbord h=2000   b=800   d=400 (max cap = 280 mod)+metalen deur</t>
  </si>
  <si>
    <t>Verdeelbord h=2000   b=1000   d=400 (max cap = 340 mod)+glazen deur</t>
  </si>
  <si>
    <t>Verdeelbord h=2000   b=1000   d=400 (max cap = 340 mod)+metalen deur</t>
  </si>
  <si>
    <t>Verdeelbord h=2000   b=1200   d=400 (max cap = 420 mod)+glazen deur</t>
  </si>
  <si>
    <t>Verdeelbord h=2200   b=800   d=400 (max cap = 310 mod)+glazen deur</t>
  </si>
  <si>
    <t>Verdeelbord h=2200   b=800   d=400 (max cap = 310 mod)+metalen deur</t>
  </si>
  <si>
    <t>Verdeelbord h=2200   b=1000   d=400 (max cap = 370 mod)+glazen deur</t>
  </si>
  <si>
    <t>Verdeelbord h=2200   b=1000   d=400 (max cap = 370 mod)+metalen deur</t>
  </si>
  <si>
    <t>Verdeelbord h=2200   b=1200   d=400 (max cap = 460 mod)+glazen deur</t>
  </si>
  <si>
    <t>Verdeelbord h=2200   b=1200   d=400 (max cap = 460 mod)+metalen deur</t>
  </si>
  <si>
    <t>Verdeelbord h=2000   b=1200   d=400 (max cap = 420 mod)+metalen deur</t>
  </si>
  <si>
    <t>Verdeelbord (wandkast)h=1200   b=1000   d=300 (max cap = 190 mod)</t>
  </si>
  <si>
    <t>Verdeelbord (wandkast)h=1200   b=1200   d=300 (max cap = 205 mod)</t>
  </si>
  <si>
    <t>Schemerschakelaar (steeds 2 voorzien in Y-O-U-R home systeem)</t>
  </si>
  <si>
    <t>Doorverbindingsrail vereist ifv aantal automaten ed (EP per module)</t>
  </si>
  <si>
    <t>Beveiliging MOTOREN (max 8 / kring)</t>
  </si>
  <si>
    <t>Beveiliging LICHTPUNTEN (max 8 / kring)</t>
  </si>
  <si>
    <t>Algemene verliesstroomschakelaar bij 3-fasige aansluiting</t>
  </si>
  <si>
    <t>Bijkomende verliesstroomschakelaar bij 3-fasige aansluiting</t>
  </si>
  <si>
    <t>Algemene verliesstroomschakelaar bij MONO-fasige aansluiting</t>
  </si>
  <si>
    <t>Bijkomende verliesstroomschakelaar bij MONO-fasige aansluiting</t>
  </si>
  <si>
    <t>R9R01263</t>
  </si>
  <si>
    <t>R9R01440</t>
  </si>
  <si>
    <t>R9R04263</t>
  </si>
  <si>
    <t>R9R04440</t>
  </si>
  <si>
    <t>R9F64206</t>
  </si>
  <si>
    <t>R9F64216</t>
  </si>
  <si>
    <t>R9F64220</t>
  </si>
  <si>
    <t>R9F64240</t>
  </si>
  <si>
    <t>R9F64425</t>
  </si>
  <si>
    <t>CCT15284</t>
  </si>
  <si>
    <t>A9C20731</t>
  </si>
  <si>
    <t>iCT MAGNEETSCHAKELAAR 1P 1M 25A 230V</t>
  </si>
  <si>
    <t>A9C20732</t>
  </si>
  <si>
    <t>iCT MAGNEETSCHAKELAAR 2P 2M 25A 230V</t>
  </si>
  <si>
    <t>VOEDING 24V DC 1,2A</t>
  </si>
  <si>
    <t>VORK-AANSLUITRAILS 2P 1M</t>
  </si>
  <si>
    <t>VORK-AANSLUITRAILS 4P 1M</t>
  </si>
  <si>
    <t>IC200 SCHEMERSCHAK. MET SENSOR</t>
  </si>
  <si>
    <t>ZIJPANELENSF 1800X400 (1 ST=2)</t>
  </si>
  <si>
    <t>ZIJPANELENSF 2000X400 (1 ST=2)</t>
  </si>
  <si>
    <t>ZIJPANELENSF 2200X400 (1 ST=2)</t>
  </si>
  <si>
    <t>KIT SF ACHTERPANEEL 1800X1000</t>
  </si>
  <si>
    <t>KIT SF ACHTERPANEEL 1800X1200</t>
  </si>
  <si>
    <t>KIT SF ACHTERPANEEL 2000X1200</t>
  </si>
  <si>
    <t>KIT SF ACHTERPANEEL 2200X1000</t>
  </si>
  <si>
    <t>KIT SF ACHTERPANEEL 2200X1200</t>
  </si>
  <si>
    <t>KIT SF ACHTERPANEEL 2200X800</t>
  </si>
  <si>
    <t>MONTAGEPLAAT VOOR 1200X1000MM</t>
  </si>
  <si>
    <t>VOLLE MONTAGEPLAAT  GALVA1800X1000</t>
  </si>
  <si>
    <t>VOLLE MONTAGEPLAAT  GALVA1800X1200</t>
  </si>
  <si>
    <t>VOLLE MONTAGEPLAAT  GALVA1800X800</t>
  </si>
  <si>
    <t>VOLLE MONTAGEPLAAT  GALVA2000X1000</t>
  </si>
  <si>
    <t>VOLLE MONTAGEPLAAT  GALVA2000X1200</t>
  </si>
  <si>
    <t>VOLLE MONTAGEPLAAT  GALVA2000X800</t>
  </si>
  <si>
    <t>VOLLE MONTAGEPLAAT  GALVA2200X1000</t>
  </si>
  <si>
    <t>VOLLE MONTAGEPLAAT  GALVA2200X1200</t>
  </si>
  <si>
    <t>VOLLE MONTAGEPLAAT  GALVA2200X800</t>
  </si>
  <si>
    <t>S3D 1200X1000X300MM MET MP</t>
  </si>
  <si>
    <t>S3D 1200X1000X300MM RUITDEUR</t>
  </si>
  <si>
    <t>S3D 1200X1200X300MM MET MP</t>
  </si>
  <si>
    <t>S3D 1400X1000X300 MET MP</t>
  </si>
  <si>
    <t>KAST SF1800X1000X400 1DEUR +MOPLA</t>
  </si>
  <si>
    <t>NSYSF1812402DP</t>
  </si>
  <si>
    <t>KAST SF1800X1200X400 2DEUREN +MOPLA</t>
  </si>
  <si>
    <t>KAST SF 1800X800X400 1DEUR</t>
  </si>
  <si>
    <t>KAST SF 1800X800X400 1RUITDEUR</t>
  </si>
  <si>
    <t>KAST SF2000X1000X400 1DEUR +MOPLA</t>
  </si>
  <si>
    <t>KAST SF 2000X1000X400 1RUITDEUR</t>
  </si>
  <si>
    <t>NSYSF2012402DP</t>
  </si>
  <si>
    <t>KAST SF2000X1200X400 2DEUREN +MOPLA</t>
  </si>
  <si>
    <t>KAST SF 2000X800X400 1DEUR</t>
  </si>
  <si>
    <t>KAST SF 2000X800X400 1RUITDEUR</t>
  </si>
  <si>
    <t>KITSF KADER BOVEN/ONDER 1000X400</t>
  </si>
  <si>
    <t>KITSF KADER BOVEN/ONDER 1200X400</t>
  </si>
  <si>
    <t>KIT SF KADER BOVEN/ONDER 800X400</t>
  </si>
  <si>
    <t>RUITDEUR SF/SM 1800X1000</t>
  </si>
  <si>
    <t>2 GLAZED DOORS SF/SM 1800X600</t>
  </si>
  <si>
    <t>2 GLAZED DOORS SF/SM 2000X600</t>
  </si>
  <si>
    <t>VOLLE DEUR SF/SM 2200X1000</t>
  </si>
  <si>
    <t>RUITDEUR SF/SM 2200X1000</t>
  </si>
  <si>
    <t>VOLLE DEUREN SF/SM 2200X1200 (1 ST=2)</t>
  </si>
  <si>
    <t>2 GLAZED DOORS SF/SM 2200X600</t>
  </si>
  <si>
    <t>VOLLE DEUR SF/SM 2200X800</t>
  </si>
  <si>
    <t>RUITDEUR SF/SM 2200X800</t>
  </si>
  <si>
    <t>KITSF VERTIC.RAILS.1800 (1 ST=4)</t>
  </si>
  <si>
    <t>KITSF VERTIC.RAILS.2000 (1 ST=4)</t>
  </si>
  <si>
    <t>KITSF VERTIC.RAILS.2200 (1 ST=4)</t>
  </si>
  <si>
    <t>KIT SOKKELSFSM FRONT.100X1000</t>
  </si>
  <si>
    <t>KIT SOKKELSFSM FRONT.200X1000</t>
  </si>
  <si>
    <t>KIT SOKKELSFSM FRONT.100X1200</t>
  </si>
  <si>
    <t>KIT SOKKELSFSM FRONT.200X1200</t>
  </si>
  <si>
    <t>KIT SOKKELSFSM FRONT.100X800</t>
  </si>
  <si>
    <t>KIT SOKKELSFSM FRONT.200X800</t>
  </si>
  <si>
    <t>ZIJPANELEN SOKKEL 100X400 (1 ST=2)</t>
  </si>
  <si>
    <t>ZIJPANELEN SOKKEL 200X400 (1 ST=4)</t>
  </si>
  <si>
    <t>R9 AUT 2P 6A C 400V 3000A</t>
  </si>
  <si>
    <t>R9 AUT 2P 16A C 400V 3000A</t>
  </si>
  <si>
    <t>R9 AUT 2P 20A C 400V 3000A</t>
  </si>
  <si>
    <t>R9 AUT 2P 40A C 400V 3000A</t>
  </si>
  <si>
    <t>R9 AUT 4P 25A C 400V 3000A</t>
  </si>
  <si>
    <t>RESI9 ID 2P 63A 30 MA A</t>
  </si>
  <si>
    <t>RESI9 ID 4P 40A 30 MA A</t>
  </si>
  <si>
    <t>RESI9 ID 2P 63A 300 MA A</t>
  </si>
  <si>
    <t>RESI9 ID 4P 40A 300 MA A</t>
  </si>
  <si>
    <t>Voeding INPUTS 24 DC / 1,2A</t>
  </si>
  <si>
    <t>Dubbelpolig relais voor sturen verlichting badkamers</t>
  </si>
  <si>
    <t>Enkelpolig relais voor koppeling bewegingsmelder BUITEN &gt; INPUTS Crestron</t>
  </si>
  <si>
    <t>Verdeelbord (wandkast)h=1400   b=1000   d=300 (max cap = 215 mod)</t>
  </si>
  <si>
    <t>Lina 25 bedradingskoker (b x h) 40 x 60 mm - 2008 mm²</t>
  </si>
  <si>
    <t>Lina 25 bedradingskoker (b x h) 80 x 60 mm - 4200 mm²</t>
  </si>
  <si>
    <t>Kostprijsberekening Y-O-U-R home</t>
  </si>
  <si>
    <t>(alle details in calculatie)</t>
  </si>
  <si>
    <t>09/236.10.53</t>
  </si>
  <si>
    <t>0486/538086</t>
  </si>
  <si>
    <t>info@domoticsystems.be</t>
  </si>
  <si>
    <t>Bijkomende opmerkingen</t>
  </si>
  <si>
    <t>SAMENVATTING CALCULATIE</t>
  </si>
  <si>
    <t>T</t>
  </si>
  <si>
    <t>M</t>
  </si>
  <si>
    <t>@</t>
  </si>
  <si>
    <t>manual</t>
  </si>
  <si>
    <t>Totaal producten VERLICHTING + MOTOREN + VOEDINGEN CRESTRON</t>
  </si>
  <si>
    <t>GM-SWPOE-5</t>
  </si>
  <si>
    <t>5 ports switch POE (15,4w/port)</t>
  </si>
  <si>
    <t>PRODUCTEN VOOR VERDEELBORD</t>
  </si>
  <si>
    <t>TOTAAL Y-O-U-R home systeem</t>
  </si>
  <si>
    <t>Alle mogelijkheden Y-O-U-R home kan je inkijken op onze website .</t>
  </si>
  <si>
    <t>Alle mogelijkheden Y-O-U-R home kan je nalezen in onze handleiding .</t>
  </si>
  <si>
    <t>Aanmaak lay-out TSW-panel (TSW-552/TSW-752/TSW-1052)</t>
  </si>
  <si>
    <t>Aanmaak lay-out X-panel (bediening via PC)</t>
  </si>
  <si>
    <t>Aanmaak lay-out WEB-panel (bediening via internet)</t>
  </si>
  <si>
    <t>Aanmaak lay-out I-phone</t>
  </si>
  <si>
    <t>Aanmaak lay-out I-pad</t>
  </si>
  <si>
    <t>Werfbezoeken + werfverslag (3h/werfbezoek)</t>
  </si>
  <si>
    <t>Plaatsen bewegingsmelders Crestron</t>
  </si>
  <si>
    <t>Plaatsen luidsprekers Crestron</t>
  </si>
  <si>
    <t>Plaatsen bewegingsmelders temperatuursensoren + verwarmingsinterface</t>
  </si>
  <si>
    <t>Plaatsen audio-apparatuur Crestron</t>
  </si>
  <si>
    <t>Plaatsen video-apparatuur Crestron</t>
  </si>
  <si>
    <t>Plaatsen POE-switch Crestron</t>
  </si>
  <si>
    <t>Plaatsen verdeelbord (assembleren+cableren+plaatsen en aansluiten)</t>
  </si>
  <si>
    <t>Programmatie Y-O-U-R home ifv aantal KAMERS</t>
  </si>
  <si>
    <t>Programmatie Y-O-U-R home ifv aantal SLAAPKAMERS</t>
  </si>
  <si>
    <t>Programmatie Y-O-U-R home ifv aantal BADKAMERS</t>
  </si>
  <si>
    <t>Programmatie Y-O-U-R home ifv aantal "TUINKAMERS" (deze kamers krijgen ook alle Y-O-U-R home mogelijkheden)</t>
  </si>
  <si>
    <t>Programmatie AUDIO/VIDEO + integratie binnen Y-O-U-R home</t>
  </si>
  <si>
    <t xml:space="preserve">Programmatie POORTE(EN) + integratie binnen Y-O-U-R home </t>
  </si>
  <si>
    <t xml:space="preserve">Programmatie MOTOREN + integratie binnen Y-O-U-R home </t>
  </si>
  <si>
    <t xml:space="preserve">Programmatie HVAC(=verwarming) + integratie binnen Y-O-U-R home </t>
  </si>
  <si>
    <t>Programmatie BEWEGINGSMELDERS + integratie binnen Y-O-U-R home</t>
  </si>
  <si>
    <t>Totaal opmaak uitvoeringsdossier + projectbegeleiding + werfbezoeken</t>
  </si>
  <si>
    <t>Totaal programmatie LAY-OUTS bedieningspanelen diverse</t>
  </si>
  <si>
    <t>Totaal plaatsingen diverse</t>
  </si>
  <si>
    <t>Totaal programmatie Y-O-U R home</t>
  </si>
  <si>
    <t>Totaal producten LUIDSPREKERS CRESTRON</t>
  </si>
  <si>
    <t>Totaal producten TOUCHPANELS CRESTRON</t>
  </si>
  <si>
    <t>Totaal producten PROCESSOR(EN) CRESTRON</t>
  </si>
  <si>
    <t>Totaal producten AUDIO CRESTRON</t>
  </si>
  <si>
    <t>Totaal producten VIDEO CRESTRON</t>
  </si>
  <si>
    <t>Totaal producten VERDEELBORD SCHNEIDER</t>
  </si>
  <si>
    <t>Totaal producten BEWEGINGSDETOREN CRESTRON</t>
  </si>
  <si>
    <t>Totaal producten VERWARMING CRESTRON</t>
  </si>
  <si>
    <t>Totaal producten NETWERK + STREAMING CRESTRON</t>
  </si>
  <si>
    <t>TOTAAL NIET-CRESTRON PRODUCTS</t>
  </si>
  <si>
    <t>TOTAAL WERKUREN</t>
  </si>
  <si>
    <t>TOTAAL NETTO Y-O-U-R home systeem</t>
  </si>
  <si>
    <t>Zie ook alle linken naar productinfo in detailberekening hieronder</t>
  </si>
  <si>
    <t>Totaal producten AUDIO/VIDEO-bekabeling + connectoren</t>
  </si>
  <si>
    <t>HDMI-kabel max 10m (TV op max 10m van AV-rack verwijderd)</t>
  </si>
  <si>
    <t>HDMI-kabel max 1,5m (VIDEO-bron in AV-rack. Vb: decoders)</t>
  </si>
  <si>
    <t>CAB-HDMI-1,5</t>
  </si>
  <si>
    <t>CAB-HDMI-10</t>
  </si>
  <si>
    <t>HDMI-kabel max 1,5m (aansluiten Tv op DM-CATO-HD)</t>
  </si>
  <si>
    <t>HVAC-PRODUCTS (verwarming + koeling)</t>
  </si>
  <si>
    <t>PRODUCTEN SCHNEIDER IN VERDEELBORD (automaten+verliesstroomschakelaars+relais ed)</t>
  </si>
  <si>
    <r>
      <t>ESSENCE-SERIE=</t>
    </r>
    <r>
      <rPr>
        <sz val="14"/>
        <color rgb="FFFF0000"/>
        <rFont val="Calibri"/>
        <family val="2"/>
        <scheme val="minor"/>
      </rPr>
      <t>TRIMLESS+KEVLAR</t>
    </r>
    <r>
      <rPr>
        <sz val="14"/>
        <color theme="1"/>
        <rFont val="Calibri"/>
        <family val="2"/>
        <scheme val="minor"/>
      </rPr>
      <t xml:space="preserve"> (ook rond model beschikbaar aan zelfde eenheidsprijs)</t>
    </r>
  </si>
  <si>
    <r>
      <t>ASPIRE-SERIE=</t>
    </r>
    <r>
      <rPr>
        <sz val="14"/>
        <color rgb="FFFF0000"/>
        <rFont val="Calibri"/>
        <family val="2"/>
        <scheme val="minor"/>
      </rPr>
      <t>TRIMLESS</t>
    </r>
    <r>
      <rPr>
        <sz val="14"/>
        <color theme="1"/>
        <rFont val="Calibri"/>
        <family val="2"/>
        <scheme val="minor"/>
      </rPr>
      <t xml:space="preserve"> (ook rond model beschikbaar aan zelfde eenheidsprijs)</t>
    </r>
  </si>
  <si>
    <t>EXCITE-SERIE (ook rond model beschikbaar aan zelfde eenheidsprijs)</t>
  </si>
  <si>
    <t>BEWEGINGSDETECTOREN CRESTRON</t>
  </si>
  <si>
    <t>AUDIODISTRIBUTIE-PRODUCTEN CRESTRON</t>
  </si>
  <si>
    <t>NETWORK + STREAMING-PRODUCTEN CRESTRON</t>
  </si>
  <si>
    <t>TOTAAL WERKUREN PLAATSING</t>
  </si>
  <si>
    <t>TOTAAL WERKUREN PROGRAMMATIES</t>
  </si>
  <si>
    <t>&lt;&lt;&lt;&lt;&lt;controle TOTAAL (moet 0 zijn !!!)</t>
  </si>
  <si>
    <t>&lt;&lt;&lt;&lt;&lt;controle WERKUREN PLAATSING (moet 0 zijn !!!)</t>
  </si>
  <si>
    <t xml:space="preserve">CONTROLE TOTALEN </t>
  </si>
  <si>
    <t>HDMI-kabel max 1,5m (aansluiten LOKALE bron op DM-TX-201)</t>
  </si>
  <si>
    <t>CAB-CINH-1,5</t>
  </si>
  <si>
    <t>CAB-INT-1,5</t>
  </si>
  <si>
    <t>AUDIO-kabel standard max 1,5m (analoge audio-signalen AV-bronnen)</t>
  </si>
  <si>
    <t>AUDIO-kabel INTERFLEX max 1,5m(maatwerk) (analoge audio-signalen AV-bron)</t>
  </si>
  <si>
    <t>Projectkorting</t>
  </si>
  <si>
    <t>037167</t>
  </si>
  <si>
    <t>037168</t>
  </si>
  <si>
    <t>037172</t>
  </si>
  <si>
    <t>037174</t>
  </si>
  <si>
    <t>037178</t>
  </si>
  <si>
    <t>Schroefklem 2verb.-2verd. 2,5mm² (spoed 5mm),grijs-Vikin</t>
  </si>
  <si>
    <t>Schroefklem 2verb.-2verd. 4 mm² (spoed 6mm),grijs-Viking</t>
  </si>
  <si>
    <t>Schroefklem groen/geel 6 mm² Viking - metalen voet-spoed 8</t>
  </si>
  <si>
    <t>Schroefklem groen/geel 16 mm² Viking - metalen voet-spoed 12</t>
  </si>
  <si>
    <t>Schroefklem 1verb. 6mm² groen (spoed 8mm) pvc voet - Viking</t>
  </si>
  <si>
    <t>Cresnetkabel (voor aansluiting bewegingsmelders Crestron. 15m/detector)</t>
  </si>
  <si>
    <t>BEELD(HDMI)-DISTRIBUTIE PRODUCTS CRESTRON</t>
  </si>
  <si>
    <t>MOT-OUT</t>
  </si>
  <si>
    <t>SENST-YH</t>
  </si>
  <si>
    <t xml:space="preserve">SENST-bTIC </t>
  </si>
  <si>
    <t>SENST-NAK</t>
  </si>
  <si>
    <r>
      <t>DMC-</t>
    </r>
    <r>
      <rPr>
        <b/>
        <sz val="8"/>
        <color rgb="FFFF0000"/>
        <rFont val="Calibri"/>
        <family val="2"/>
        <scheme val="minor"/>
      </rPr>
      <t>4K</t>
    </r>
    <r>
      <rPr>
        <b/>
        <sz val="8"/>
        <color theme="1"/>
        <rFont val="Calibri"/>
        <family val="2"/>
        <scheme val="minor"/>
      </rPr>
      <t>-HD-DSP</t>
    </r>
  </si>
  <si>
    <t>636007</t>
  </si>
  <si>
    <t>636016</t>
  </si>
  <si>
    <t>DIV-015</t>
  </si>
  <si>
    <t>047722</t>
  </si>
  <si>
    <t>Rail symmetrisch-te zagen-2m diepte 7,5 mm langwerp. gaten</t>
  </si>
  <si>
    <t>Leiding + stopcontact afgewerkt met bTicino Light of Niko original met witte afdekplaten</t>
  </si>
  <si>
    <t>BEELD-server Crestron</t>
  </si>
  <si>
    <t>AUDIO /VIDEO-bronnen Crestron</t>
  </si>
  <si>
    <t>i-server Crestron</t>
  </si>
  <si>
    <t>Leiding + leveren en plaatsen bewegingsmelder OUTDOOR 180°/18m</t>
  </si>
  <si>
    <t>SONOS-CONNECT</t>
  </si>
  <si>
    <t>Audio-streaming systeem Sonos</t>
  </si>
  <si>
    <t>SONOS-INT</t>
  </si>
  <si>
    <t>STOPCONTACTEN + VOEDINGEN DIVERSE + LEIDINGEN VOOR DITO</t>
  </si>
  <si>
    <t>Buisleiding 20mm voor bewegingsmelder INDOOR Crestron CH-LMD1 (Cresnetbekabeling zie hierboven in rubriek AUDIO/VIDEO-bekabekabeling)</t>
  </si>
  <si>
    <t>Beveiliging kookplaat bij MONO-fasige aansluiting</t>
  </si>
  <si>
    <t>Beveiliging kookplaat bij 3-fasige aansluiting</t>
  </si>
  <si>
    <t>Leiding 3G1,5mm² voor lichtpunt 230V (alle lichtpunten worden in STER bekabeld naar Y-O-U-R home verdeelbord)</t>
  </si>
  <si>
    <t>Leiding voor voeding apparatuur in verdeelbord zoals alarmcentrale,telefooncentrale,videofonie,parlefonie,netwerkapparatuur enz)</t>
  </si>
  <si>
    <t>Leiding + stuurbekabeling voor aansturen poort vanuit Crestron Y-O-U-R home</t>
  </si>
  <si>
    <t>LEIDINGEN DIVERSE</t>
  </si>
  <si>
    <t>Leiding + TV-stopcontact afgewerkt met bTicino Light of Niko original met witte afdekplaten</t>
  </si>
  <si>
    <t>Leiding UTP cat5e voor touchpanel TSW-552/TSW-752/TSW-1052 Crestron</t>
  </si>
  <si>
    <t>Leiding + dubbele drukknop voor bediening kamerfuncties Y-O-U-R home en dit volgens de ingevulde KAMERLIJST</t>
  </si>
  <si>
    <t>Wachtbuis 32mm thv TV bij AUDIO - of BEELD-sturing (laat alle mogelijkheden open naar de toekomst)</t>
  </si>
  <si>
    <t>LEIDINGEN LICHTPUNTEN/MOTOREN/KAMERKNOPPEN/BEWEGINGSMELDERS</t>
  </si>
  <si>
    <t>Leiding + RJ45-stopcontact(cat5e) thv TV afgewerkt met bTicino Light of Niko original met witte afdekplaten en dit volgens de ingevulde KAMERLIJST</t>
  </si>
  <si>
    <t>Leiding UTP cat5e voor temperatuursensor Y-O-U-R home / bTicino</t>
  </si>
  <si>
    <t>Buisleiding 20mm voor temperatuursensor Crestron C2N-RTHS (Cresnetbekabeling zie hierboven in rubriek AUDIO/VIDEO-bekabekabeling)</t>
  </si>
  <si>
    <t>Bekabeling seriëel voor aansluiting verwarmings-interface &lt;&gt; Crestron-processor</t>
  </si>
  <si>
    <t>AUDIO/VIDEO - bekabeling + connectoren + Cresnet-kabel + seriële kabels</t>
  </si>
  <si>
    <t>Leiding + dubbele drukknop voor bediening gordijn/screen/zonnetent enz en dit volgens de ingevulde CHECKLIST</t>
  </si>
  <si>
    <t>Leiding 5G1,5mm² voor motor (gordijn,screen,rolluik,zonnetent..) (alle motoren worden in STER bekabeld naar Y-O-U-R home verdeelbord)</t>
  </si>
  <si>
    <t xml:space="preserve">Totaal stopcontacten + voedingen + leidingen voor ditoleidingen </t>
  </si>
  <si>
    <t>Totaal leidingen diverse</t>
  </si>
  <si>
    <t>Totaal leidingen lichtpunten/motoren/kamerknoppen/bewegingsmelders</t>
  </si>
  <si>
    <t>TOTAAL CRESTRON PRODUCTS volgens samenvatting</t>
  </si>
  <si>
    <t>totaal van kolom L&gt;&gt;&gt;</t>
  </si>
  <si>
    <t>TOTAAL LEIDINGEN volgens samenvatting</t>
  </si>
  <si>
    <t>Wachtbuis 32mm thv AUDIO - of BEELD-bron die LOKAAL zal worden voorzien (laat alle mogelijkheden open naar de toekomst)</t>
  </si>
  <si>
    <t>CAB-SER</t>
  </si>
  <si>
    <t>Cresnetkabel (voor aansluiting temperatuursensoren Crestron. 15m/sensor)</t>
  </si>
  <si>
    <t>Leiding 3G1,5mm² voor voeding poortopener</t>
  </si>
  <si>
    <t>Leiding + stopcontact afgewerkt met Niko hydro 55 (stopcontacten BUITEN semi-inbouw in buitenmuur)</t>
  </si>
  <si>
    <t>Leiding voor fotocel van de2 voorziene schemerschakelaars</t>
  </si>
  <si>
    <t>Bewegingsmelder BUITEN worden voorzien door installateur (type naar keuze aan te sluiten VIA RELAIS op de voorziene INPUT Crestron</t>
  </si>
  <si>
    <t>Leiding + stopcontact afgewerkt met bTicino Light of Niko original met witte afdekpl. voor APPARATEN op APARTE kring(wasm,droogk,vaatwas enz)</t>
  </si>
  <si>
    <t xml:space="preserve">Leiding UTP cat5e + outlet RJ45 cat 5e bTicino Light of Niko original met witte afdekplaten voor netwerkaansluiting (zie ingevulde KAMERLIJST) </t>
  </si>
  <si>
    <t>Leiding UTPcat5e + outlet RJ11 bTicino Light of Niko original met witte afdekplaten voor TEL/FAX-aansluitingen(zie ingevulde KAMERLIJST)</t>
  </si>
  <si>
    <t>Leiding luidsprekerbekabeling 2x1,5mm² voor AUDIO-en/of SURROUND-zone ttz 2 per audio-zone en 5 per surround-zone (zie ingevulde KAMERLIJST)</t>
  </si>
  <si>
    <t>Opmaak uitvoeringsplannen op basis van dig. electra-plan architect/installateur (pdf-file+dwg-files+afdruk op A3,A2,A1 formaat.</t>
  </si>
  <si>
    <t>Dit voorstel blijft 2 maand geldig vanaf zijn opmaakdatum .</t>
  </si>
  <si>
    <t>Alle vermeldde prijzen zijn excl BTW .</t>
  </si>
  <si>
    <t>Er werden geen verlichtingsarmaturen noch laagspanningstransformatoren en/of led-voedingen voorzien in deze calculatie .</t>
  </si>
  <si>
    <t>Deze calculatie werd met alle zorg en heel gedetailleerd opgemaakt in functies van ingevulde checklist .</t>
  </si>
  <si>
    <t>PROGRAMMATIE Y-O-U-R home-systeem</t>
  </si>
  <si>
    <t>totaal voorziene werkuren =</t>
  </si>
  <si>
    <t>PROGRAMMATIE LAY-OUTS DIVERSE BEDIENINGSPANELEN</t>
  </si>
  <si>
    <t>PLAATSINGEN DIVERSE</t>
  </si>
  <si>
    <t>OPMAAK UITVOERINGDOSSIER + PROJECTBEGELEIDING + WERFBEZOEKEN</t>
  </si>
  <si>
    <t>Leiding 5G1,5mm² voor zwembadrolluik (naar technisch lokaal zwembadfilter-installatie) (vermoedelijke hoeveelheid=25m)</t>
  </si>
  <si>
    <t>Leiding 3G6mm² voor voeding HAMAN bij MONO-fasige aansluiting (Vermoedelijk max lengte = 15m)</t>
  </si>
  <si>
    <t>Leiding 5G4mm² voor voeding HAMAN bij 3-fasige aansluiting (vermoedelijke max lengte=15m)</t>
  </si>
  <si>
    <t>Leiding 3G6mm² voor voeding SAUNA bij MONO-fasige aansluiting (vermoedelijke max lengte=15m)</t>
  </si>
  <si>
    <t>Leiding 5G4mm² voor voeding SAUNA bij 3-fasige aansluiting (vermoedelijke max lengte=15m)</t>
  </si>
  <si>
    <t>Leiding 3G2,5mm² voor voeding ZWEMBADFILTER-installatie bij MONO-fasige aansluiting (vermoedelijke max lengte=15m)</t>
  </si>
  <si>
    <t>Leiding 5G2,5mm² voor voeding ZWEMBADFILTER-installatie bij 3-fasige aansluiting (vermoedelijke max lengte=15m)</t>
  </si>
  <si>
    <t>Leiding 3G2,5mm² voor voeding WARMTEPOMP (vermoedelijke max lengte=15m)</t>
  </si>
  <si>
    <t>Leiding 3G2,5mm² voor voeding BOILER (vermoedelijke max lengte=15m)</t>
  </si>
  <si>
    <t>Leiding 3G2,5mm² voor voeding KOELCEL (vermoedelijke max lengte=15m)</t>
  </si>
  <si>
    <t>Leiding 5G4mm² + aansluitdoos voor KOOKPLAAT bij 3-fasige aansluiting (Vermoedelijke max lengte = 15m)</t>
  </si>
  <si>
    <t>Leiding 3G6mm² + aansluitdoos voor KOOKPLAAT bij MONO-fasige aansluiting (Vermoedelijke max lengte = 15m)</t>
  </si>
  <si>
    <t>Leiding 3G1,5mm² voor voeding hekautomatisatie (Vermoedelijke max lengte = 15m)</t>
  </si>
  <si>
    <t>DX Electro bvba</t>
  </si>
  <si>
    <t xml:space="preserve">Korte beschrijving  </t>
  </si>
  <si>
    <t>Verdeelbord geleverd + geplaatst door electro-installateur of uzelf</t>
  </si>
  <si>
    <t>Alle leidingen worden geplaatst door electro-installateur of uzelf</t>
  </si>
  <si>
    <t>Achterstraat 15</t>
  </si>
  <si>
    <t>Er werden 4 GEDIMDE lichtpunten voorzien .</t>
  </si>
  <si>
    <t>9800   Astene</t>
  </si>
  <si>
    <t>12 kamers</t>
  </si>
  <si>
    <t>3 slaapkamers</t>
  </si>
  <si>
    <t>1 badkamer</t>
  </si>
  <si>
    <t>2 tuinkamers</t>
  </si>
  <si>
    <t>GEEN TSW-552 voorzien</t>
  </si>
  <si>
    <t>0 VERW-zones</t>
  </si>
  <si>
    <t>0 bew. Melder</t>
  </si>
  <si>
    <t>GEEN TSW-752 voorzien</t>
  </si>
  <si>
    <t>0 paar LS BUITEN</t>
  </si>
  <si>
    <t>GEEN TSW-1052 voorzien</t>
  </si>
  <si>
    <t>Uw Y-O-U-R home systeem  werd als volgt opgebouwd:</t>
  </si>
  <si>
    <t/>
  </si>
  <si>
    <t>Alle Y-O-U-R home mogelijkheden zijn voorzien in 3 slaapkamers .</t>
  </si>
  <si>
    <t>Alle Y-O-U-R home mogelijkheden zijn voorzien in 13 kamers anders dan slaapkamers .</t>
  </si>
  <si>
    <t>Alle Y-O-U-R home mogelijkheden zijn ook voorzien in 2 TUIN-zones maw deze zones worden ook gezien als een kamer .</t>
  </si>
  <si>
    <t>HIDE</t>
  </si>
  <si>
    <t>WEL DIMMERS &gt;&gt;&gt; deze lijn zal worden verwijderd bij opmaak offerte</t>
  </si>
  <si>
    <t>Er werd 0 motorsturing via Y-O-U-R home voorzien(rolluiken/screens/zonnetent) .</t>
  </si>
  <si>
    <t>Er werd geen sturing motoren (gordijnen/screens/zonnetent) voorzien in dit project</t>
  </si>
  <si>
    <t>Er werd 0 sturing poort/hek via Y-O-U-R home voorzien .</t>
  </si>
  <si>
    <t>Er werd geen sturing poort noch hek voorzien in dit project</t>
  </si>
  <si>
    <t>Er werden 0 touch-panel  Crestron type TSW-552 voorzien.(productinfo zie detailberekening) .</t>
  </si>
  <si>
    <t>Er werden geen touch-panels Crestron type TSW-552 voorzien in dit project</t>
  </si>
  <si>
    <t>Er werden 0 touch-panel  Crestron type TSW-752 voorzien.(productinfo zie detailberekening) .</t>
  </si>
  <si>
    <t>Er werden geen touch-panels Crestron type TSW-752 voorzien in dit project</t>
  </si>
  <si>
    <t>Er werden 0 touch-panel  Crestron type TSW-1052 voorzien.(productinfo zie detailberekening) .</t>
  </si>
  <si>
    <t>Er werden geen touch-panels Crestron type TSW-1052 voorzien in dit project</t>
  </si>
  <si>
    <t>Er werd een lay-out voorzien voor bediening van uw systeem via PC.(aantal PC's onbeperkt)</t>
  </si>
  <si>
    <t>Er werd geen lay-out voorzien voor bediening van uw systeem via INTERNET en/of MAC.(aantal MAC'S onbeperkt)</t>
  </si>
  <si>
    <t>Er werd geen lay-out voorzien voor bediening van uw systeem via uw I-phone.(inclusief Crestron app)</t>
  </si>
  <si>
    <t>Er werd een lay-out voorzien voor bediening van uw systeem via uw I-pad.(inclusief Crestron app)</t>
  </si>
  <si>
    <t>In 0 kamer werd VERWARMING-sturing voorzien maw in deze 0 kamers is het klimaat volledig onafhankelijke regelbaar</t>
  </si>
  <si>
    <t>Er werd geen sturing VERWARMING voorzien in dit project</t>
  </si>
  <si>
    <t xml:space="preserve">In 0 kamers werd KOELING-sturing voorzien </t>
  </si>
  <si>
    <t>Er werd geen sturing KOELING voorzien in dit project</t>
  </si>
  <si>
    <t xml:space="preserve">In 0 kamer werd een bewegingsmelder Crestron voorzien waardoor extra mogelijkheden rond Rationeel Energiebeheer mogelijk zijn </t>
  </si>
  <si>
    <t>Er werden GEEN bewegingsmelders Crestron voorzien in dit project</t>
  </si>
  <si>
    <t>Er werden GEEN NETWERK noch STREAMING-producten voorzien</t>
  </si>
  <si>
    <t>Acces point stand alone POE !!</t>
  </si>
  <si>
    <t>WEL AUDIO-producten gekozen &gt;&gt;&gt;deze lijn zal worden weggefilterd</t>
  </si>
  <si>
    <t>Matrix AUDIO 12 sources/6 rooms/2 x SPDIF(surround) incl 6 AMP 100W</t>
  </si>
  <si>
    <t>WEL BEELD-producten geselecteerd &gt;&gt;&gt; deze lijn zal worden weggefilterd</t>
  </si>
  <si>
    <t>uw keuzes zijn compleet &gt;&gt;&gt; deze lijn zal worden weggefilterd</t>
  </si>
  <si>
    <t>WEL BEELD-bronnen geselecteerd &gt;&gt;&gt; deze lijn zal worden verwijderd bij opmaak offerte</t>
  </si>
  <si>
    <t>WEL TV-sturingen geselecteerd &gt;&gt;&gt; deze lijn zal worden verwijderd bij opmaak offerte</t>
  </si>
  <si>
    <t>VIDEO-switch HDMI 6 input/4 output COMPLETE NO CARDS REQUIRED</t>
  </si>
  <si>
    <t>VIDEO-switch HDMI 6 input/6 output COMPLETE NO CARDS REQUIRED</t>
  </si>
  <si>
    <t>Inputcard HDMI-source in Rack 4K (max distance 10m) (expl:DIGi in rack)</t>
  </si>
  <si>
    <t>Outputcard 2 x DM 8G + 1 x HDMI OUT</t>
  </si>
  <si>
    <t>WEL AUDIO of BEELD-sturing  voorzien &gt;&gt;&gt; deze lijn zal worden weggefilterd</t>
  </si>
  <si>
    <t>0 paar BINNEN-luidsprekers van het type Crestron ASPIRE IW5=TRIMLESS werden voorzien in dit project</t>
  </si>
  <si>
    <t>0 paar BINNEN-luidsprekers van het type Crestron ESSENCE IW5 (TRIMLESS + KEVLAR) werden voorzien in dit project</t>
  </si>
  <si>
    <t>0 paar BUITEN-luidsprekers van het type Crestron AIR SR4  werden voorzien in dit project</t>
  </si>
  <si>
    <t>WEL LUIDSPREKERS geselecteerd &gt;&gt;&gt; deze lijn zal worden verwijderd bij opmaak offerte</t>
  </si>
  <si>
    <t>Alle voorziene luidsprekers worden geplaatst door Dx Electro bvba (plaatsingskost hieronder)</t>
  </si>
  <si>
    <t>ASPIRE-SERIE=TRIMLESS (ook rond model beschikbaar aan zelfde eenheidsprijs)</t>
  </si>
  <si>
    <t>IN-WALL SPEAKER h=265 b=201 d=81 TRIMLESS (PAIR)</t>
  </si>
  <si>
    <t>IN-WALL SPEAKER h=301 b=228 d=97 TRIMLESS (PAIR)</t>
  </si>
  <si>
    <t>IN-WALL SPEAKER h=354 b=266 d=113 TRIMLESS (PAIR)</t>
  </si>
  <si>
    <t>ESSENCE-SERIE=TRIMLESS+KEVLAR (ook rond model beschikbaar aan zelfde eenheidsprijs)</t>
  </si>
  <si>
    <t>IN-WALL SPEAKER h=265 b=201 d=81 TRIMLESS/KEVLAR (PAIR)</t>
  </si>
  <si>
    <t>IN-WALL SPEAKER h=301 b=228 d=97 TRIMLESS/KEVLAR (PAIR)</t>
  </si>
  <si>
    <t>IN-WALL SPEAKER h=354 b=266 d=113 TRIMLESS/KEVLAR(PAIR)</t>
  </si>
  <si>
    <t>Er worden geen stopcontacten + voedingen diverse + leidingen voor dito voorzien door DX Electro</t>
  </si>
  <si>
    <t>De installateur voorziet 0 leiding 3G1,5mm² voor de voeding van hekautomatisatie .</t>
  </si>
  <si>
    <t>De installateur voorziet 4 stopcontacten + leidingen 3G2,5mm² voor de APPARATEN op APARTE KRING .</t>
  </si>
  <si>
    <t>De installateur voorziet 1 leiding 3G1,5mm² voor de voeding van de CV-installatie + thermostaat .</t>
  </si>
  <si>
    <t>De installateur voorziet 0 leiding(en) 3G1,5mm² voor de voeding van de poortopener(s)</t>
  </si>
  <si>
    <t>De installateur voorziet 0 leiding 3G6mm² voor de voeding van de KOOKPLAAT.(MONO-fasige aansluiting)</t>
  </si>
  <si>
    <t>De installateur voorziet 1 leiding 5G2,5mm² voor de voeding van de KOOKPLAAT.(3-fasige aansluiting)</t>
  </si>
  <si>
    <t>De installateur voorziet 0 leiding 3G6mm² voor de voeding van de HAMAN.(MONO-fasige aansluiting)</t>
  </si>
  <si>
    <t>De installateur voorziet 0 leiding 5G2,5mm² voor de voeding van de HAMAN.(3-fasige aansluiting)</t>
  </si>
  <si>
    <t>De installateur voorziet 0 leiding 3G6mm² voor de voeding van de SAUNA.(MONO-fasige aansluiting)</t>
  </si>
  <si>
    <t>De installateur voorziet 0 leiding 5G2,5mm² voor de voeding van de SAUNA.(3-fasige aansluiting)</t>
  </si>
  <si>
    <t>De installateur voorziet 0 leiding 3G2,5mm² voor de voeding van de ZWEMBADFILTER-installatie.(MONO-fasige aansluiting)</t>
  </si>
  <si>
    <t>De installateur voorziet 0 leiding 5G2,5mm² voor de voeding van de ZWEMBADFILTER-installatie.(3-fasige aansluiting)</t>
  </si>
  <si>
    <t>De installateur voorziet 0 leiding 3G2,5mm² voor de voeding van de WARMTEPOMP .</t>
  </si>
  <si>
    <t>De installateur voorziet 0 leiding 3G2,5mm² voor de voeding van de BOILER .</t>
  </si>
  <si>
    <t>De installateur voorziet 0 leiding 3G2,5mm² voor de voeding van de KOELCEL .</t>
  </si>
  <si>
    <t>Leiding 3G1,5mm² voor voeding CV-installatie + thermostaat (Vermoedelijke max lengte = 15m)</t>
  </si>
  <si>
    <t>Er worden GEEN leidingen voor lichtpunten/motoren/kamerknoppen/bewegingsmelders voorzien door DX Electro</t>
  </si>
  <si>
    <t>De installateur voorziet 0 leidingen 3G1,5mm² voor uw motoren(gordijnen,screens,rolluiken) in STER naar het verdeelbord.</t>
  </si>
  <si>
    <t>De installateur voorziet 0 leiding 3G1,5mm² voor uw zwembadrolluik van verdeelbord &gt; filterinstallatie zwembad.</t>
  </si>
  <si>
    <t>De installateur voorziet 30 dubbele drukknoppen + leidingen (alarm 0,22 is ok) voor de sturing van de kamerfuncties en dit volgens de KAMERLIJST.</t>
  </si>
  <si>
    <t xml:space="preserve">De installateur voorziet hiervoor voldoende aantal stuurkabels ervan uitgaande dat hij 1 draad nodig heeft per drukknop. </t>
  </si>
  <si>
    <t xml:space="preserve">De installateur maakt een stuurkabellijst op(model in uitvoeringsdossier) en zorgt hierbij dat er in iedere kabel MIN 4 reservedraden beschikbaar zijn !!. </t>
  </si>
  <si>
    <t>De installateur voorziet een stuurleiding 6x0,22 naar de 0 voorziene poort(en) die moeten geïntegreerd worden in het Y-O-U-R home systeem.</t>
  </si>
  <si>
    <t>De installateur voorziet een buisleiding 20mm voor de 0 voorziene bewegingsmelders Crestron. De Cresnet-kabel zal door ons aangeleverd worden.</t>
  </si>
  <si>
    <t>De installateur voorziet 0 leiding(en) 5G1,5mm² voor de bewegingsmelders OUTDOOR in STER naar het verdeelbord.</t>
  </si>
  <si>
    <t>Er worden geen leidingen DIVERSE voorzien door DX Electro</t>
  </si>
  <si>
    <t>De installateur voorziet een inbouwdoos bTicino 504E(horizontaal)+UTPcat5e-leidingen thv de 0 voorziene touchpanels .(h onderkant=165cm)</t>
  </si>
  <si>
    <t>De installateur voorziet 9 UTPcat5e-leidingen + outlet RJ45 op de in de KAMERLIJST voorziene locaties</t>
  </si>
  <si>
    <t>De installateur voorziet 0 UTPcat5e-leidingen + outlet RJ11 op de in de KAMERLIJST voorziene locaties</t>
  </si>
  <si>
    <t>De installateur voorziet een DIEPE inbouwdoos Helia MET SCHROEFJES+UTPcat5e-leiding thv de 0 voorziene temp-sensoren .(h onderkant=165cm)</t>
  </si>
  <si>
    <t>De installateur voorziet een leiding 2x0,75mm² voor de fotocellen van de  2 voorziene schemerschakelaars (voorkeur Schneider IC200)</t>
  </si>
  <si>
    <t>Het verdeelbord werd niet voorzien door DX Electro bvba. Wordt geassembleerd , geplaatst en aangesloten door uw installateur</t>
  </si>
  <si>
    <t>De installateur voorziet een aparte beveiliging 2P/6A voor de Crestron-processor</t>
  </si>
  <si>
    <t>De installateur voorziet een aparte beveiliging 2P/6A voor de Crestron-voeding(en) (DIN-PSW50)</t>
  </si>
  <si>
    <t>De installateur voorziet een aparte beveiliging 2P/6A voor de INPUT-voeding(en) (voorkeur=Schneider ABL 8MEM24012 )</t>
  </si>
  <si>
    <t>De installateur voorziet 4 kring(en) 2P/20A voor de voorziene APPARATEN waarbij APARTE kring vereist is</t>
  </si>
  <si>
    <t>De installateur voorziet 1 kring(en) 2P/20A voor de stopcontacten van de 1 voorziene badkamer(s)</t>
  </si>
  <si>
    <t>De installateur voorziet een aparte beveiliging 2P/16A voor de AUDIO-apparatuur</t>
  </si>
  <si>
    <t>De installateur voorziet een aparte beveiliging 2P/16A voor de VIDEO-apparatuur</t>
  </si>
  <si>
    <t>De installateur voorziet een aparte beveiliging 2P/16A voor de VERWARMINGSTURING(temperatuursinterface + electroventielen)</t>
  </si>
  <si>
    <t>De installateur voorziet een aparte voeding 24VDC/2A op beveiliging 2P/6A voor de Crestron-inputs</t>
  </si>
  <si>
    <t>De installateur voorziet 2 schemerschakelaars op beveiliging 2P/16A (vb:type Schneider IC200). Dit om alle mogelijkheden rond Rationeel Energiebeheer mogelijk te houden</t>
  </si>
  <si>
    <t>De installateur voorziet 0 enkelpolige relais om de 0 voorziene bewegingsmelders BUITEN aan te sluiten op de resp. Crestron-inputs</t>
  </si>
  <si>
    <t xml:space="preserve">De installateur voorziet een dubbelpolige relais voor ieder lichtpunt op badkamer(s) en sluit deze aan op de resp. Crestron-outputs </t>
  </si>
  <si>
    <t>De installateur sluit alle INPUTS en OUTPUTS aan via rijgklemmen en voegt de klemmenlijst toe aan het uitvoeringsdossier</t>
  </si>
  <si>
    <t>Alle wijzigingen aan het uitvoeringsdossier worden op regelmatige tijdstippen doorgegeven(mail) aan DX electro bvba</t>
  </si>
  <si>
    <t>Op vraag van de installateur komen wij graag langs voor het samen assembleren en cableren van het verdeelbord</t>
  </si>
  <si>
    <t>Beveiliging voeding DIVERSE op aparte kring (6A) voor ()</t>
  </si>
  <si>
    <t>Beveiliging voeding 3G1,5mm² op aparte kring voor (CV-installatie,)</t>
  </si>
  <si>
    <t>Beveiliging APPARAAT op aparte kring voor (vaatwas,wasmachine,droogkast,oven,)</t>
  </si>
  <si>
    <t>Beveiliging  6 extra apparaten op een gemengde kring( dampkap,diepvriezer 1,koelkast 1,microgolfoven,pomp 1,strijkmachine,)</t>
  </si>
  <si>
    <t>Beveiliging voeding 3G2,5mm² op aparte kring voor ()</t>
  </si>
  <si>
    <t>alles ok !!</t>
  </si>
  <si>
    <t xml:space="preserve">alle checks werden uitgevoerd en zijn ok &gt;&gt;&gt; deze lijn zal worden weggefilterd  </t>
  </si>
  <si>
    <t>Installatie-technische werkuren in regie zullen worden uitgevoerd à 45,12 €/h .</t>
  </si>
  <si>
    <t>Programmatie-werkuren in regie zullen worden uitgevoerd à 56,56 €/h .</t>
  </si>
  <si>
    <t>In functie van de grootte van het project worden steeds een aantal werfbezoeken voorzien . In dit geval zijn dat er 3 .</t>
  </si>
  <si>
    <t>Alle bekabelingswerken + plaatsen stopcontacten en verlichting worden uitgevoerd door uw elektrieker of uzelf op basis van het uitvoeringsdossier opgemaakt door DX Electro bvba .</t>
  </si>
  <si>
    <t>leidingen NIET bij DX</t>
  </si>
  <si>
    <t>Dit uitvoeringsdossier zal worden opgemaakt na ontvangst van digitaal electriciteitsplan opgemaakt door uitvoerder of architect .(dwg-file=autocad)</t>
  </si>
  <si>
    <t>Voor opmaak van het complete uitvoeringsdossier vragen wij 2 weken na ontvangst van de electriciteitsplannen dwg .</t>
  </si>
  <si>
    <t>Alle leidingen in het verdeelbord zullen worden gelabeld volgens de nummering vermeld op de uitvoeringsplannen .</t>
  </si>
  <si>
    <t>wegfilteren aub</t>
  </si>
  <si>
    <t>Het verdeelbord zal geleverd en geplaatst worden door uw elektrieker of uzelf. Hij dient rekening te houden met een capaciteit van 153 modules .(volgens dit uitgewerkt concept !)</t>
  </si>
  <si>
    <t>verdeelbord NIET bij DX</t>
  </si>
  <si>
    <t>Alle Crestron-apparatuur vereist voor aanmaak van het verdeelbord zal binnen de week worden aangeleverd op verzoek van de uitvoerder .</t>
  </si>
  <si>
    <t>Alle Crestron-apparatuur zal worden aangesloten volgens de bekabelingsschema's waarvan alle linken vermeld staan in deze calculatie .</t>
  </si>
  <si>
    <t xml:space="preserve">Alle in - en uitgangen van het Crestron-systeem worden aangesloten via rijgklemmen . </t>
  </si>
  <si>
    <t>De uitvoerder voorziet de klemmenstrokenlijst in het werfdossier en mailt dit op regelmatige tijstippen door naar DX Electro bvba .</t>
  </si>
  <si>
    <t>Er werd vanuit gegaan dat de voorziene AUDIO / VIDEO-apparatuur zal kunnen worden voorzien op rek of kast voorzien door de bouwheer of installateur .</t>
  </si>
  <si>
    <t>WEL AV</t>
  </si>
  <si>
    <t>Bij complexere AUDIO / VIDEO installaties verdient het echter aanbeveling van deze apparatuur onder te brengen in een 19inch-rack .</t>
  </si>
  <si>
    <t>GEEN NETWERKAPP</t>
  </si>
  <si>
    <t>VOORSTEL 1</t>
  </si>
  <si>
    <t>Er werden 26 GESCHAKELDE lichtpunten voorzien .</t>
  </si>
  <si>
    <t>0 audio-zone</t>
  </si>
  <si>
    <t>0 beeld-zone</t>
  </si>
  <si>
    <t>0 audio-bron</t>
  </si>
  <si>
    <t>0 beeld-bron</t>
  </si>
  <si>
    <t>0 paar LS BINNEN</t>
  </si>
  <si>
    <t>Er werd GEEN AUDIO-sturing Crestron voorzien in dit project</t>
  </si>
  <si>
    <t xml:space="preserve">In 0 kamer werd AUDIO-sturing voorzien </t>
  </si>
  <si>
    <t>Van die 0 audio-zones werd er 0 voorzien als SURROUND-zone. Let wel: nog GEEN surround-versterker(s) voorzien=later te bespreken .</t>
  </si>
  <si>
    <t xml:space="preserve">0 AUDIO-bron kan beluisterd worden in de 0 voorziene AUDIO-zones </t>
  </si>
  <si>
    <t>Er werden GEEN BEELD-distributie voorzien in dit project</t>
  </si>
  <si>
    <t>0 BEELD-bron kan bekeken worden op de 0 voorziene TV-toestel</t>
  </si>
  <si>
    <t>Er werden GEEN BEELD-bronnen voorzien in dit project</t>
  </si>
  <si>
    <t>0 TV-toestellen kan worden aangestuurd via Y-O-U-R home</t>
  </si>
  <si>
    <t>Er werden GEEN TV-sturingen voorzien in dit project</t>
  </si>
  <si>
    <t>Sonos &lt;&gt; Crestron -interface + integratie van uw 0 x Sonos-connect in Y-O-U-R home-systeem</t>
  </si>
  <si>
    <t>Er werd geen AUDIO-sturing noch BEELD-sturing voorzien in dit project en er is bijgevolg ook geen bekabeling voor dito nodig</t>
  </si>
  <si>
    <t>Er werden geen luidsprekers voorzien in dit project</t>
  </si>
  <si>
    <t>Alle voorziene luidsprekers + inbouwtoebehoren worden geplaatst door de bouwheer of de electro-installateur</t>
  </si>
  <si>
    <t>De installateur voorziet alle leidingen 3G2,5mm² vereist voor de 53 stopcontacten waarvan 3 buiten op de 8 voorziene kringen .</t>
  </si>
  <si>
    <t>De installateur voorziet 30 leidingen 3G1,5mm² voor uw lichtpunten in STER naar het verdeelbord.</t>
  </si>
  <si>
    <t>De installateur voorziet 2 leidingen 2x1,5 in ster naar het AUDIO-bord 0 voorziene AUDIO-zones .(h onderkant=165cm)</t>
  </si>
  <si>
    <t>De installateur voorziet een wachtbuis 32mm thv de  0 voorziene LOKALE AUDIO/VIDEO-bronnen en voorziet een blinde afdekplaat hierboven</t>
  </si>
  <si>
    <t>De installateur voorziet 4 kringen 2P/16A voor de 34 voorziene lichtpunten</t>
  </si>
  <si>
    <t>De installateur voorziet 8 kring(en) 2P/20A voor de 53 voorziene stopcontacten bovenop de hierboven vermeldde aparte kringen 2P/20A</t>
  </si>
  <si>
    <t>Beveiliging stopcontacten diverse . U koos 47 stopcontacten in de kamerlijst</t>
  </si>
  <si>
    <t>In functie van de grootte van het project worden steeds een aantal werfbezoeken voorzien . In dit geval zijn dat er 2 .</t>
  </si>
  <si>
    <t>Het verdeelbord zal geleverd en geplaatst worden door uw elektrieker of uzelf. Hij dient rekening te houden met een capaciteit van 154 modules .(volgens dit uitgewerkt concept !)</t>
  </si>
  <si>
    <t>GEEN AV</t>
  </si>
  <si>
    <t>6 VERW-zones</t>
  </si>
  <si>
    <t>In 6 kamers werd VERWARMING-sturing voorzien maw in deze 6 kamers is het klimaat volledig onafhankelijke regelbaar</t>
  </si>
  <si>
    <t>WEL HVAC-sturing &gt;&gt;&gt; deze lijn zal worden verwijderd bij opmaak offerte</t>
  </si>
  <si>
    <t>De installateur voorziet 1 leiding 3G1,5mm² voor de voeding van de CV-installatie</t>
  </si>
  <si>
    <t>Leiding 3G1,5mm² voor voeding CV-installatie (Vermoedelijke max lengte = 15m)</t>
  </si>
  <si>
    <t>De installateur voorziet een DIEPE inbouwdoos Helia MET SCHROEFJES+UTPcat5e-leiding thv de 6 voorziene temp-sensoren .(h onderkant=165cm)</t>
  </si>
  <si>
    <t>De installateur voorziet 4 kringen 2P/16A voor de 40 voorziene lichtpunten</t>
  </si>
  <si>
    <t>Het verdeelbord zal geleverd en geplaatst worden door uw elektrieker of uzelf. Hij dient rekening te houden met een capaciteit van 159 modules .(volgens dit uitgewerkt concept !)</t>
  </si>
  <si>
    <t>VOORSTEL 2</t>
  </si>
  <si>
    <t>5 bew. Melders</t>
  </si>
  <si>
    <t xml:space="preserve">In 5 kamers werd een bewegingsmelder Crestron voorzien waardoor extra mogelijkheden rond Rationeel Energiebeheer mogelijk zijn </t>
  </si>
  <si>
    <t>WEL MD's gekozen &gt;&gt;&gt; deze lijn zal worden verwijderd bij opmaak offerte</t>
  </si>
  <si>
    <t>De installateur voorziet 25 dubbele drukknoppen + leidingen (alarm 0,22 is ok) voor de sturing van de kamerfuncties en dit volgens de KAMERLIJST.</t>
  </si>
  <si>
    <t>De installateur voorziet een buisleiding 20mm voor de 5 voorziene bewegingsmelders Crestron. De Cresnet-kabel zal door ons aangeleverd worden.</t>
  </si>
  <si>
    <t>De installateur voorziet 5 enkelpolige relais om de 5 voorziene bewegingsmelders BUITEN aan te sluiten op de resp. Crestron-inputs</t>
  </si>
  <si>
    <t>VOORSTEL 3</t>
  </si>
  <si>
    <t>4 audio-bronnen</t>
  </si>
  <si>
    <t>In functie van de grootte van het project worden steeds een aantal werfbezoeken voorzien . In dit geval zijn dat er 4 .</t>
  </si>
  <si>
    <t>Het verdeelbord zal geleverd en geplaatst worden door uw elektrieker of uzelf. Hij dient rekening te houden met een capaciteit van 155 modules .(volgens dit uitgewerkt concept !)</t>
  </si>
  <si>
    <t>VOORSTEL 4</t>
  </si>
  <si>
    <t>1 x touchpanel TSW-752</t>
  </si>
  <si>
    <t>Er werden 1 touch-panel  Crestron type TSW-752 voorzien.(productinfo zie detailberekening) .</t>
  </si>
  <si>
    <t>WEL TSW-752 voorzien &gt;&gt;&gt; deze lijn zal worden verwijderd bij opmaak offerte</t>
  </si>
  <si>
    <t>WEL NETWERK-producten gekozen &gt;&gt;&gt;deze lijn zal worden weggefilterd</t>
  </si>
  <si>
    <t>De installateur voorziet een inbouwdoos bTicino 504E(horizontaal)+UTPcat5e-leidingen thv de 1 voorziene touchpanels .(h onderkant=165cm)</t>
  </si>
  <si>
    <t>Er werd vanuit gegaan dat de voorziene netwerkapparatuur (switchen ed) zal kunnne worden voorzien op rek of kast voorzien door de bouwheer of installateur .</t>
  </si>
  <si>
    <t>WEL NETWERKAPP</t>
  </si>
  <si>
    <t>Als het gaat om enkel POE-switch 5 ports dan wordt deze in het verdeelbord ondergebracht .</t>
  </si>
  <si>
    <t>Bij complexere netwerken verdient het echter aanbeveling van deze apparatuur onder te brengen in een patch-kast of in het voorziene AUDIO/VIDEO 19inch-rack .</t>
  </si>
  <si>
    <t>Router en eventuele vereiste bijkomende netwerkswitch(en) werden niet voorzien .</t>
  </si>
  <si>
    <t xml:space="preserve">Indien gewenst werken wij graag uw netwerk-installatie + patch-kast uit . </t>
  </si>
  <si>
    <t xml:space="preserve">Voor complexe netwerken waarbij opsplitsing in diverse V-lans aangeraden is (bij multimedia-projecten) werken wij samen met A-knowledge . </t>
  </si>
  <si>
    <t>VOORSTEL 5</t>
  </si>
  <si>
    <t>1 x touchpanel TSW-1052</t>
  </si>
  <si>
    <t>Er werden 1 touch-panel  Crestron type TSW-1052 voorzien.(productinfo zie detailberekening) .</t>
  </si>
  <si>
    <t>WEL TSW-1052 voorzien &gt;&gt;&gt; deze lijn zal worden verwijderd bij opmaak offerte</t>
  </si>
  <si>
    <t>VOORSTEL 6</t>
  </si>
  <si>
    <t>4 audio-zones</t>
  </si>
  <si>
    <t>3 beeld-zones</t>
  </si>
  <si>
    <t>4 beeld-bronnen</t>
  </si>
  <si>
    <t xml:space="preserve">In 4 kamers werd AUDIO-sturing voorzien </t>
  </si>
  <si>
    <t>Van die 4 audio-zones werd er 0 voorzien als SURROUND-zone. Let wel: nog GEEN surround-versterker(s) voorzien=later te bespreken .</t>
  </si>
  <si>
    <t xml:space="preserve">4 AUDIO-bronnen kunnen beluisterd worden in de 4 voorziene AUDIO-zones </t>
  </si>
  <si>
    <t>4 BEELD-bronnen kunnen bekeken worden op de 3 voorziene TV-toestellen</t>
  </si>
  <si>
    <t>3 TV-toestellen kunnen worden aangestuurd via Y-O-U-R home</t>
  </si>
  <si>
    <t>De installateur voorziet 3 coaxiaal-leidingen RG59 in de voorziene TV-zones.(zie KAMERLIJST).</t>
  </si>
  <si>
    <t>De installateur voorziet 3 UTPcat5e-leidingen + outlet RJ45 in iedere TV-zones.(zie KAMERLIJST).(mbt interactiviteit decoders indien LOCAL voorzien)</t>
  </si>
  <si>
    <t>De installateur voorziet 2 leidingen 2x1,5 in ster naar het AUDIO-bord 4 voorziene AUDIO-zones .(h onderkant=165cm)</t>
  </si>
  <si>
    <t>De installateur voorziet een wachtbuis 32mm in de 3 voorziene TV-zones en voorziet een blinde afdekplaat hierboven</t>
  </si>
  <si>
    <t>In functie van de grootte van het project worden steeds een aantal werfbezoeken voorzien . In dit geval zijn dat er 5 .</t>
  </si>
  <si>
    <t>Het verdeelbord zal geleverd en geplaatst worden door uw elektrieker of uzelf. Hij dient rekening te houden met een capaciteit van 157 modules .(volgens dit uitgewerkt concept !)</t>
  </si>
  <si>
    <t>VOORSTEL 7</t>
  </si>
  <si>
    <t>18302,31 € Excl. BTW</t>
  </si>
  <si>
    <t>0 paar BINNEN-luidsprekers van het type Crestron EXCITE IW5 werden voorzien in dit project</t>
  </si>
  <si>
    <t>12532,88 € Excl. BTW</t>
  </si>
  <si>
    <t>11877,84 € Excl. BTW</t>
  </si>
  <si>
    <t>10362,48 € Excl. BTW</t>
  </si>
  <si>
    <t>8559,44 € Excl. BTW</t>
  </si>
  <si>
    <t>7509,69 € Excl. BTW</t>
  </si>
  <si>
    <t>6204,36 € Excl. BTW</t>
  </si>
  <si>
    <t>4 paar LS BINNEN</t>
  </si>
  <si>
    <t>19078,09 € Excl. BTW</t>
  </si>
  <si>
    <t>4 paar BINNEN-luidsprekers van het type Crestron EXCITE IW5 werden voorzien in dit project</t>
  </si>
  <si>
    <t>VOORSTEL 8</t>
  </si>
  <si>
    <t>Verdeelbord geleverd en geplaatst door DX Electro bvba</t>
  </si>
  <si>
    <t>22371,8 € Excl. BTW</t>
  </si>
  <si>
    <t>DX Electro bvba assembleert,cableert en plaatst het verdeelbord(alle productdetails en plaatsingskost hieronder)</t>
  </si>
  <si>
    <t>WIJ voorzien het verdeelbord &gt;&gt;&gt; deze lijn zal worden weggefilterd</t>
  </si>
  <si>
    <t>verdeelbord bij DX</t>
  </si>
  <si>
    <t>VOORSTEL 16</t>
  </si>
  <si>
    <t>21596,02 € Excl. BTW</t>
  </si>
  <si>
    <t>VOORSTEL 15</t>
  </si>
  <si>
    <t>15825,73 € Excl. BTW</t>
  </si>
  <si>
    <t>HIDEHIDE</t>
  </si>
  <si>
    <t>VOORSTEL 14</t>
  </si>
  <si>
    <t>15170,69 € Excl. BTW</t>
  </si>
  <si>
    <t>VOORSTEL 13</t>
  </si>
  <si>
    <t>9591,78 € Excl. BTW</t>
  </si>
  <si>
    <t>In functie van de grootte van het project worden steeds een aantal werfbezoeken voorzien . In dit geval zijn dat er 1 .</t>
  </si>
  <si>
    <t>VOORSTEL 9</t>
  </si>
  <si>
    <t>10912,77 € Excl. BTW</t>
  </si>
  <si>
    <t>VOORSTEL 10</t>
  </si>
  <si>
    <t>11840,34 € Excl. BTW</t>
  </si>
  <si>
    <t>VOORSTEL 11</t>
  </si>
  <si>
    <t>13655,33 € Excl. BTW</t>
  </si>
  <si>
    <t>VOORSTEL 12</t>
  </si>
  <si>
    <t>Alle leidingen worden geplaatst door DX Electro bvba</t>
  </si>
  <si>
    <t>13833,58 € Excl. BTW</t>
  </si>
  <si>
    <t>WEL leidingen voorzien door DX Electro bvba</t>
  </si>
  <si>
    <t>leidingen voorzien door DX Electro bvba &gt;&gt;&gt;&gt;deze lijn zal worden verwijderd</t>
  </si>
  <si>
    <t>Leidingen voorzien door DX Electro bvba &gt;&gt;&gt;&gt;deze lijn zal worden verwijderd</t>
  </si>
  <si>
    <t>In functie van de grootte van het project worden steeds een aantal werfbezoeken voorzien . In dit geval zijn dat er 0 .</t>
  </si>
  <si>
    <t>leidingen bij DX</t>
  </si>
  <si>
    <t>Alle bekabelingswerken werden berekend aan de hand van de gemiddelde koperkoers jan 2015 =5,12€/kg .</t>
  </si>
  <si>
    <t>Bij bestellingen meer dan 2 maand na ons voorstel zal een prijsaanpassing gebeuren bij koperkoersschommelingen &gt; 10% .</t>
  </si>
  <si>
    <t>VOORSTEL 17</t>
  </si>
  <si>
    <t>15816,83 € Excl. BTW</t>
  </si>
  <si>
    <t>VOORSTEL 18</t>
  </si>
  <si>
    <t>16152,75 € Excl. BTW</t>
  </si>
  <si>
    <t>VOORSTEL 19</t>
  </si>
  <si>
    <t>18887,17 € Excl. BTW</t>
  </si>
  <si>
    <t>VOORSTEL 20</t>
  </si>
  <si>
    <t>20436,18 € Excl. BTW</t>
  </si>
  <si>
    <t>VOORSTEL 21</t>
  </si>
  <si>
    <t>21091,22 € Excl. BTW</t>
  </si>
  <si>
    <t>VOORSTEL 22</t>
  </si>
  <si>
    <t>26861,51 € Excl. BTW</t>
  </si>
  <si>
    <t>VOORSTEL 23</t>
  </si>
  <si>
    <t>27637,29 € Excl. BTW</t>
  </si>
  <si>
    <t>VOORSTEL 24</t>
  </si>
  <si>
    <t>PRIJS 
excl BTW</t>
  </si>
  <si>
    <t>BORD
door DX</t>
  </si>
  <si>
    <t>LEIDINGEN
 door DX ?</t>
  </si>
  <si>
    <t>kamers</t>
  </si>
  <si>
    <t>slpk</t>
  </si>
  <si>
    <t>badk</t>
  </si>
  <si>
    <t>tuin
kamers</t>
  </si>
  <si>
    <t>R</t>
  </si>
  <si>
    <t>DIM</t>
  </si>
  <si>
    <t>MD</t>
  </si>
  <si>
    <t>AUDIO
zone</t>
  </si>
  <si>
    <t>AUDIO
bron</t>
  </si>
  <si>
    <t>VIDEO
bron</t>
  </si>
  <si>
    <t>HVAC
zones</t>
  </si>
  <si>
    <t>TSW
552</t>
  </si>
  <si>
    <t>TSW
752</t>
  </si>
  <si>
    <t>TSW
1052</t>
  </si>
  <si>
    <t>VOOR
STEL
NR</t>
  </si>
  <si>
    <t>VIDEO
zone</t>
  </si>
  <si>
    <t>LS
 per
paar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</si>
</sst>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1]"/>
  </numFmts>
  <fonts count="55">
    <font>
      <sz val="11"/>
      <color theme="1"/>
      <name val="Calibri"/>
      <family val="2"/>
      <scheme val="minor"/>
    </font>
    <font>
      <sz val="14"/>
      <color theme="1"/>
      <name val="Calibri"/>
      <family val="2"/>
      <scheme val="minor"/>
    </font>
    <font>
      <u/>
      <sz val="11"/>
      <color theme="1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4"/>
      <color rgb="FFFF0000"/>
      <name val="Calibri"/>
      <family val="2"/>
      <scheme val="minor"/>
    </font>
    <font>
      <sz val="11"/>
      <color rgb="FFFF0000"/>
      <name val="Calibri"/>
      <family val="2"/>
      <scheme val="minor"/>
    </font>
    <font>
      <b/>
      <sz val="11"/>
      <color theme="1"/>
      <name val="Calibri"/>
      <family val="2"/>
      <scheme val="minor"/>
    </font>
    <font>
      <sz val="16"/>
      <color theme="1"/>
      <name val="Calibri"/>
      <family val="2"/>
      <scheme val="minor"/>
    </font>
    <font>
      <sz val="12"/>
      <color theme="1"/>
      <name val="Calibri"/>
      <family val="2"/>
      <scheme val="minor"/>
    </font>
    <font>
      <sz val="8"/>
      <color theme="1"/>
      <name val="Calibri"/>
      <family val="2"/>
      <scheme val="minor"/>
    </font>
    <font>
      <sz val="10"/>
      <color rgb="FFC00000"/>
      <name val="Calibri"/>
      <family val="2"/>
      <scheme val="minor"/>
    </font>
    <font>
      <sz val="14"/>
      <color theme="0"/>
      <name val="Calibri"/>
      <family val="2"/>
      <scheme val="minor"/>
    </font>
    <font>
      <b/>
      <sz val="10"/>
      <color theme="0"/>
      <name val="Calibri"/>
      <family val="2"/>
      <scheme val="minor"/>
    </font>
    <font>
      <b/>
      <sz val="11"/>
      <color rgb="FFFF0000"/>
      <name val="Calibri"/>
      <family val="2"/>
      <scheme val="minor"/>
    </font>
    <font>
      <b/>
      <sz val="8"/>
      <color rgb="FFFF0000"/>
      <name val="Calibri"/>
      <family val="2"/>
      <scheme val="minor"/>
    </font>
    <font>
      <sz val="8"/>
      <name val="MS Sans Serif"/>
      <family val="2"/>
    </font>
    <font>
      <sz val="8"/>
      <name val="Calibri"/>
      <family val="2"/>
      <scheme val="minor"/>
    </font>
    <font>
      <sz val="10"/>
      <name val="MS Sans Serif"/>
    </font>
    <font>
      <sz val="10"/>
      <name val="MS Sans Serif"/>
      <family val="2"/>
    </font>
    <font>
      <sz val="11"/>
      <color theme="1"/>
      <name val="Technical"/>
      <family val="2"/>
    </font>
    <font>
      <sz val="10"/>
      <name val="Arial"/>
      <family val="2"/>
    </font>
    <font>
      <u/>
      <sz val="10"/>
      <color indexed="12"/>
      <name val="MS Sans Serif"/>
      <family val="2"/>
    </font>
    <font>
      <sz val="10"/>
      <color indexed="8"/>
      <name val="Arial"/>
      <family val="2"/>
    </font>
    <font>
      <sz val="11"/>
      <color indexed="63"/>
      <name val="Calibri"/>
      <family val="2"/>
      <scheme val="minor"/>
    </font>
    <font>
      <sz val="14"/>
      <name val="Calibri"/>
      <family val="2"/>
      <scheme val="minor"/>
    </font>
    <font>
      <sz val="12"/>
      <color indexed="63"/>
      <name val="Calibri"/>
      <family val="2"/>
      <scheme val="minor"/>
    </font>
    <font>
      <b/>
      <sz val="16"/>
      <color rgb="FFFF0000"/>
      <name val="Calibri"/>
      <family val="2"/>
      <scheme val="minor"/>
    </font>
    <font>
      <sz val="10"/>
      <color theme="1"/>
      <name val="Technical"/>
      <family val="2"/>
    </font>
    <font>
      <sz val="11"/>
      <color theme="0"/>
      <name val="Calibri"/>
      <family val="2"/>
      <scheme val="minor"/>
    </font>
    <font>
      <sz val="14"/>
      <color theme="0" tint="-0.34998626667073579"/>
      <name val="Calibri"/>
      <family val="2"/>
      <scheme val="minor"/>
    </font>
    <font>
      <b/>
      <sz val="12"/>
      <color theme="1" tint="0.34998626667073579"/>
      <name val="Calibri"/>
      <family val="2"/>
      <scheme val="minor"/>
    </font>
    <font>
      <sz val="12"/>
      <color theme="1" tint="0.499984740745262"/>
      <name val="Calibri"/>
      <family val="2"/>
      <scheme val="minor"/>
    </font>
    <font>
      <sz val="11"/>
      <color theme="1" tint="0.499984740745262"/>
      <name val="Calibri"/>
      <family val="2"/>
      <scheme val="minor"/>
    </font>
    <font>
      <b/>
      <sz val="16"/>
      <color theme="1" tint="0.34998626667073579"/>
      <name val="Calibri"/>
      <family val="2"/>
      <scheme val="minor"/>
    </font>
    <font>
      <sz val="10"/>
      <color theme="1" tint="0.499984740745262"/>
      <name val="Calibri"/>
      <family val="2"/>
      <scheme val="minor"/>
    </font>
    <font>
      <sz val="11"/>
      <color theme="1" tint="0.14999847407452621"/>
      <name val="Calibri"/>
      <family val="2"/>
      <scheme val="minor"/>
    </font>
    <font>
      <sz val="10"/>
      <color theme="0"/>
      <name val="Calibri"/>
      <family val="2"/>
      <scheme val="minor"/>
    </font>
    <font>
      <sz val="10"/>
      <color theme="0"/>
      <name val="Technical"/>
    </font>
    <font>
      <sz val="12"/>
      <color theme="0"/>
      <name val="Calibri"/>
      <family val="2"/>
      <scheme val="minor"/>
    </font>
    <font>
      <b/>
      <sz val="12"/>
      <color rgb="FFFF0000"/>
      <name val="Calibri"/>
      <family val="2"/>
      <scheme val="minor"/>
    </font>
    <font>
      <sz val="26"/>
      <color theme="0" tint="-0.34998626667073579"/>
      <name val="Calibri"/>
      <family val="2"/>
      <scheme val="minor"/>
    </font>
    <font>
      <sz val="8"/>
      <color indexed="63"/>
      <name val="Calibri"/>
      <family val="2"/>
      <scheme val="minor"/>
    </font>
    <font>
      <b/>
      <sz val="16"/>
      <color theme="1" tint="0.249977111117893"/>
      <name val="Calibri"/>
      <family val="2"/>
      <scheme val="minor"/>
    </font>
    <font>
      <b/>
      <sz val="12"/>
      <color theme="1" tint="0.249977111117893"/>
      <name val="Calibri"/>
      <family val="2"/>
      <scheme val="minor"/>
    </font>
    <font>
      <sz val="16"/>
      <color theme="1" tint="0.499984740745262"/>
      <name val="Calibri"/>
      <family val="2"/>
      <scheme val="minor"/>
    </font>
    <font>
      <b/>
      <sz val="24"/>
      <color rgb="FFFF0000"/>
      <name val="Calibri"/>
      <family val="2"/>
      <scheme val="minor"/>
    </font>
    <font>
      <b/>
      <sz val="14"/>
      <color theme="0"/>
      <name val="Calibri"/>
      <family val="2"/>
      <scheme val="minor"/>
    </font>
    <font>
      <sz val="8"/>
      <color theme="0"/>
      <name val="Calibri"/>
      <family val="2"/>
      <scheme val="minor"/>
    </font>
    <font>
      <b/>
      <sz val="8"/>
      <color theme="1"/>
      <name val="Calibri"/>
      <family val="2"/>
      <scheme val="minor"/>
    </font>
    <font>
      <sz val="26"/>
      <color rgb="FFFF0000"/>
      <name val="Calibri"/>
      <family val="2"/>
      <scheme val="minor"/>
    </font>
    <font>
      <b/>
      <sz val="22"/>
      <color rgb="FFFF0000"/>
      <name val="Calibri"/>
      <family val="2"/>
      <scheme val="minor"/>
    </font>
    <font>
      <sz val="8"/>
      <color rgb="FFFF0000"/>
      <name val="Calibri"/>
      <family val="2"/>
      <scheme val="minor"/>
    </font>
    <font>
      <b/>
      <sz val="11"/>
      <color rgb="FF00B050"/>
      <name val="Calibri"/>
      <family val="2"/>
      <scheme val="minor"/>
    </font>
  </fonts>
  <fills count="18">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9" tint="0.599993896298104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9">
    <xf numFmtId="0" fontId="0" fillId="0" borderId="0"/>
    <xf numFmtId="0" fontId="2" fillId="0" borderId="0" applyNumberFormat="0" applyFill="0" applyBorder="0" applyAlignment="0" applyProtection="0"/>
    <xf numFmtId="0" fontId="19" fillId="0" borderId="0"/>
    <xf numFmtId="0" fontId="20" fillId="0" borderId="0"/>
    <xf numFmtId="0" fontId="21" fillId="0" borderId="0"/>
    <xf numFmtId="0" fontId="22" fillId="0" borderId="0"/>
    <xf numFmtId="0" fontId="23" fillId="0" borderId="0" applyNumberFormat="0" applyFill="0" applyBorder="0" applyAlignment="0" applyProtection="0">
      <alignment vertical="top"/>
      <protection locked="0"/>
    </xf>
    <xf numFmtId="0" fontId="24" fillId="0" borderId="0"/>
    <xf numFmtId="0" fontId="29" fillId="0" borderId="0"/>
  </cellStyleXfs>
  <cellXfs count="273">
    <xf numFmtId="0" fontId="0" fillId="0" borderId="0" xfId="0"/>
    <xf numFmtId="0" fontId="0" fillId="0" borderId="0" xfId="0" applyAlignment="1">
      <alignment horizontal="center" vertical="center"/>
    </xf>
    <xf numFmtId="0" fontId="7" fillId="0" borderId="0" xfId="0" applyFont="1"/>
    <xf numFmtId="0" fontId="4" fillId="0" borderId="0" xfId="0" applyFont="1" applyFill="1" applyBorder="1" applyAlignment="1">
      <alignment horizontal="left" vertical="center" wrapText="1"/>
    </xf>
    <xf numFmtId="0" fontId="0" fillId="0" borderId="0" xfId="0" applyBorder="1"/>
    <xf numFmtId="2" fontId="0" fillId="0" borderId="0" xfId="0" applyNumberFormat="1"/>
    <xf numFmtId="2" fontId="0" fillId="0" borderId="0" xfId="0" applyNumberFormat="1" applyFont="1" applyBorder="1" applyAlignment="1">
      <alignment horizontal="right" vertical="center"/>
    </xf>
    <xf numFmtId="0" fontId="0" fillId="0" borderId="0" xfId="0" applyAlignment="1"/>
    <xf numFmtId="2" fontId="0" fillId="0" borderId="0" xfId="0" applyNumberFormat="1" applyAlignment="1"/>
    <xf numFmtId="2" fontId="0" fillId="0" borderId="0" xfId="0" applyNumberFormat="1" applyBorder="1"/>
    <xf numFmtId="2" fontId="15" fillId="0" borderId="1" xfId="0" applyNumberFormat="1" applyFont="1" applyBorder="1"/>
    <xf numFmtId="0" fontId="0" fillId="6" borderId="1" xfId="0" applyFill="1" applyBorder="1" applyAlignment="1">
      <alignment horizontal="center"/>
    </xf>
    <xf numFmtId="0" fontId="0" fillId="5" borderId="1" xfId="0" applyFill="1" applyBorder="1" applyAlignment="1">
      <alignment horizontal="center"/>
    </xf>
    <xf numFmtId="0" fontId="0" fillId="9" borderId="1" xfId="0" applyFill="1" applyBorder="1" applyAlignment="1">
      <alignment horizontal="center"/>
    </xf>
    <xf numFmtId="0" fontId="0" fillId="0" borderId="15" xfId="0" applyBorder="1"/>
    <xf numFmtId="0" fontId="0" fillId="0" borderId="12" xfId="0" applyBorder="1"/>
    <xf numFmtId="0" fontId="0" fillId="0" borderId="16" xfId="0" applyBorder="1"/>
    <xf numFmtId="0" fontId="0" fillId="0" borderId="17" xfId="0" applyBorder="1"/>
    <xf numFmtId="0" fontId="0" fillId="0" borderId="19" xfId="0" applyBorder="1"/>
    <xf numFmtId="0" fontId="0" fillId="0" borderId="20" xfId="0" applyBorder="1"/>
    <xf numFmtId="2" fontId="7" fillId="0" borderId="12" xfId="0" applyNumberFormat="1" applyFont="1" applyBorder="1"/>
    <xf numFmtId="2" fontId="7" fillId="0" borderId="0" xfId="0" applyNumberFormat="1" applyFont="1" applyBorder="1"/>
    <xf numFmtId="0" fontId="0" fillId="0" borderId="0" xfId="0" applyFont="1" applyBorder="1"/>
    <xf numFmtId="4" fontId="7" fillId="0" borderId="0" xfId="0" applyNumberFormat="1" applyFont="1" applyBorder="1"/>
    <xf numFmtId="2" fontId="15" fillId="0" borderId="10" xfId="0" applyNumberFormat="1" applyFont="1" applyBorder="1"/>
    <xf numFmtId="0" fontId="7" fillId="0" borderId="0" xfId="0" applyFont="1" applyProtection="1">
      <protection hidden="1"/>
    </xf>
    <xf numFmtId="0" fontId="34" fillId="7" borderId="1" xfId="0" applyFont="1" applyFill="1" applyBorder="1" applyProtection="1">
      <protection hidden="1"/>
    </xf>
    <xf numFmtId="0" fontId="0" fillId="0" borderId="0" xfId="0" applyProtection="1">
      <protection hidden="1"/>
    </xf>
    <xf numFmtId="0" fontId="34" fillId="7" borderId="1" xfId="0" applyFont="1" applyFill="1" applyBorder="1" applyAlignment="1" applyProtection="1">
      <protection hidden="1"/>
    </xf>
    <xf numFmtId="0" fontId="0" fillId="0" borderId="0" xfId="0" applyAlignment="1" applyProtection="1">
      <alignment horizontal="center"/>
      <protection hidden="1"/>
    </xf>
    <xf numFmtId="0" fontId="3" fillId="0" borderId="0" xfId="0" applyFont="1" applyBorder="1" applyAlignment="1" applyProtection="1">
      <alignment horizontal="left" vertical="center" wrapText="1"/>
      <protection hidden="1"/>
    </xf>
    <xf numFmtId="2" fontId="11" fillId="0" borderId="0" xfId="0" applyNumberFormat="1" applyFont="1" applyBorder="1" applyAlignment="1" applyProtection="1">
      <alignment horizontal="right" vertical="center"/>
      <protection hidden="1"/>
    </xf>
    <xf numFmtId="0" fontId="11" fillId="0" borderId="0" xfId="0" applyFont="1" applyBorder="1" applyAlignment="1" applyProtection="1">
      <alignment horizontal="center" vertical="center"/>
      <protection hidden="1"/>
    </xf>
    <xf numFmtId="2" fontId="0" fillId="0" borderId="0" xfId="0" applyNumberFormat="1" applyFill="1" applyBorder="1" applyAlignment="1" applyProtection="1">
      <alignment horizontal="right" vertical="center"/>
      <protection hidden="1"/>
    </xf>
    <xf numFmtId="0" fontId="11"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horizontal="left" vertical="center"/>
      <protection hidden="1"/>
    </xf>
    <xf numFmtId="0" fontId="2" fillId="0" borderId="0" xfId="1" applyFill="1" applyBorder="1" applyAlignment="1" applyProtection="1">
      <alignment vertical="center"/>
      <protection hidden="1"/>
    </xf>
    <xf numFmtId="0" fontId="13" fillId="0" borderId="0" xfId="0" applyFont="1" applyFill="1" applyBorder="1" applyAlignment="1" applyProtection="1">
      <alignment horizontal="center"/>
      <protection hidden="1"/>
    </xf>
    <xf numFmtId="0" fontId="1" fillId="0" borderId="0" xfId="0" applyFont="1" applyFill="1" applyBorder="1" applyAlignment="1" applyProtection="1">
      <protection hidden="1"/>
    </xf>
    <xf numFmtId="2" fontId="11" fillId="0" borderId="0" xfId="0" applyNumberFormat="1" applyFont="1" applyFill="1" applyBorder="1" applyAlignment="1" applyProtection="1">
      <alignment horizontal="right" vertical="center"/>
      <protection hidden="1"/>
    </xf>
    <xf numFmtId="0" fontId="2" fillId="0" borderId="0" xfId="1" applyFill="1" applyBorder="1" applyAlignment="1" applyProtection="1">
      <alignment horizontal="left" vertical="center"/>
      <protection hidden="1"/>
    </xf>
    <xf numFmtId="0" fontId="2" fillId="0" borderId="0" xfId="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2" fontId="11" fillId="4" borderId="0" xfId="0" applyNumberFormat="1" applyFont="1" applyFill="1" applyBorder="1" applyAlignment="1" applyProtection="1">
      <alignment horizontal="right" vertical="center"/>
      <protection hidden="1"/>
    </xf>
    <xf numFmtId="0" fontId="50" fillId="0" borderId="0" xfId="0" applyFont="1" applyFill="1" applyBorder="1" applyAlignment="1" applyProtection="1">
      <alignment horizontal="left" vertical="center"/>
      <protection hidden="1"/>
    </xf>
    <xf numFmtId="0" fontId="10" fillId="0" borderId="0" xfId="0" applyFont="1" applyFill="1" applyBorder="1" applyAlignment="1" applyProtection="1">
      <protection hidden="1"/>
    </xf>
    <xf numFmtId="0" fontId="13" fillId="0" borderId="0" xfId="0" applyFont="1" applyFill="1" applyBorder="1" applyAlignment="1" applyProtection="1">
      <protection hidden="1"/>
    </xf>
    <xf numFmtId="0" fontId="30" fillId="0" borderId="0" xfId="0" applyFont="1" applyFill="1" applyAlignment="1" applyProtection="1">
      <alignment horizontal="center"/>
      <protection hidden="1"/>
    </xf>
    <xf numFmtId="2" fontId="11" fillId="0" borderId="0"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vertical="center"/>
      <protection hidden="1"/>
    </xf>
    <xf numFmtId="0" fontId="11" fillId="0" borderId="0" xfId="0" applyFont="1" applyAlignment="1" applyProtection="1">
      <alignment horizontal="center"/>
      <protection hidden="1"/>
    </xf>
    <xf numFmtId="0" fontId="11" fillId="0" borderId="0" xfId="0" applyFont="1" applyAlignment="1" applyProtection="1">
      <protection hidden="1"/>
    </xf>
    <xf numFmtId="1" fontId="11" fillId="0" borderId="0" xfId="0" applyNumberFormat="1" applyFont="1" applyBorder="1" applyAlignment="1" applyProtection="1">
      <alignment horizontal="center" vertical="center"/>
      <protection hidden="1"/>
    </xf>
    <xf numFmtId="2" fontId="11" fillId="0" borderId="0" xfId="0" applyNumberFormat="1" applyFont="1" applyBorder="1" applyAlignment="1" applyProtection="1">
      <alignment vertical="center"/>
      <protection hidden="1"/>
    </xf>
    <xf numFmtId="0" fontId="50" fillId="0" borderId="0" xfId="0" applyFont="1" applyAlignment="1" applyProtection="1">
      <alignment vertical="top" wrapText="1"/>
      <protection hidden="1"/>
    </xf>
    <xf numFmtId="0" fontId="0" fillId="0" borderId="0" xfId="0" applyFill="1" applyProtection="1">
      <protection hidden="1"/>
    </xf>
    <xf numFmtId="0" fontId="48" fillId="0" borderId="0" xfId="0" applyFont="1" applyFill="1" applyAlignment="1" applyProtection="1">
      <alignment horizontal="center" vertical="center"/>
      <protection hidden="1"/>
    </xf>
    <xf numFmtId="0" fontId="30" fillId="0" borderId="0" xfId="0" applyFont="1" applyFill="1" applyProtection="1">
      <protection hidden="1"/>
    </xf>
    <xf numFmtId="0" fontId="38" fillId="0" borderId="0" xfId="0" applyFont="1" applyFill="1" applyAlignment="1" applyProtection="1">
      <alignment horizontal="center"/>
      <protection hidden="1"/>
    </xf>
    <xf numFmtId="0" fontId="18" fillId="0" borderId="0" xfId="0" applyFont="1" applyFill="1" applyAlignment="1" applyProtection="1">
      <alignment horizontal="center" vertical="center"/>
      <protection hidden="1"/>
    </xf>
    <xf numFmtId="3" fontId="38" fillId="0" borderId="0" xfId="3" applyNumberFormat="1" applyFont="1" applyFill="1" applyAlignment="1" applyProtection="1">
      <alignment horizontal="center"/>
      <protection hidden="1"/>
    </xf>
    <xf numFmtId="0" fontId="11" fillId="0" borderId="0" xfId="0" applyFont="1" applyFill="1" applyAlignment="1" applyProtection="1">
      <alignment horizontal="center"/>
      <protection hidden="1"/>
    </xf>
    <xf numFmtId="1" fontId="38" fillId="0" borderId="0" xfId="3" applyNumberFormat="1" applyFont="1" applyFill="1" applyAlignment="1" applyProtection="1">
      <alignment horizontal="center"/>
      <protection hidden="1"/>
    </xf>
    <xf numFmtId="0" fontId="38" fillId="0" borderId="0" xfId="0" applyFont="1" applyFill="1" applyBorder="1" applyAlignment="1" applyProtection="1">
      <alignment horizontal="center"/>
      <protection hidden="1"/>
    </xf>
    <xf numFmtId="3" fontId="39" fillId="0" borderId="0" xfId="3" applyNumberFormat="1" applyFont="1" applyAlignment="1" applyProtection="1">
      <alignment horizontal="center"/>
      <protection hidden="1"/>
    </xf>
    <xf numFmtId="3" fontId="38" fillId="0" borderId="0" xfId="3" applyNumberFormat="1" applyFont="1" applyAlignment="1" applyProtection="1">
      <alignment horizontal="center"/>
      <protection hidden="1"/>
    </xf>
    <xf numFmtId="2" fontId="0" fillId="0" borderId="0" xfId="0" applyNumberFormat="1" applyFont="1" applyFill="1" applyBorder="1" applyAlignment="1" applyProtection="1">
      <alignment horizontal="right"/>
      <protection hidden="1"/>
    </xf>
    <xf numFmtId="0" fontId="48" fillId="0" borderId="0" xfId="0" applyFont="1" applyAlignment="1" applyProtection="1">
      <alignment horizontal="center"/>
      <protection hidden="1"/>
    </xf>
    <xf numFmtId="0" fontId="10" fillId="0" borderId="0" xfId="0" applyFont="1" applyFill="1" applyBorder="1" applyAlignment="1" applyProtection="1">
      <alignment horizontal="left"/>
      <protection hidden="1"/>
    </xf>
    <xf numFmtId="1" fontId="38" fillId="0" borderId="0" xfId="3" applyNumberFormat="1" applyFont="1" applyAlignment="1" applyProtection="1">
      <alignment horizontal="center"/>
      <protection hidden="1"/>
    </xf>
    <xf numFmtId="2" fontId="11" fillId="0" borderId="0" xfId="0" applyNumberFormat="1" applyFont="1" applyFill="1" applyBorder="1" applyAlignment="1" applyProtection="1">
      <alignment horizontal="right"/>
      <protection hidden="1"/>
    </xf>
    <xf numFmtId="0" fontId="40" fillId="0" borderId="0" xfId="0" applyFont="1" applyFill="1" applyBorder="1" applyAlignment="1" applyProtection="1">
      <alignment horizontal="center"/>
      <protection hidden="1"/>
    </xf>
    <xf numFmtId="0" fontId="18" fillId="0" borderId="0" xfId="0" applyFont="1" applyFill="1" applyBorder="1" applyAlignment="1" applyProtection="1">
      <alignment horizontal="center"/>
      <protection hidden="1"/>
    </xf>
    <xf numFmtId="2" fontId="43" fillId="0" borderId="0" xfId="0" applyNumberFormat="1" applyFont="1" applyFill="1" applyBorder="1" applyProtection="1">
      <protection hidden="1"/>
    </xf>
    <xf numFmtId="1" fontId="43" fillId="0" borderId="0" xfId="0" applyNumberFormat="1" applyFont="1" applyFill="1" applyBorder="1" applyAlignment="1" applyProtection="1">
      <alignment horizontal="center"/>
      <protection hidden="1"/>
    </xf>
    <xf numFmtId="2" fontId="49" fillId="0" borderId="0" xfId="0" applyNumberFormat="1" applyFont="1" applyFill="1" applyBorder="1" applyAlignment="1" applyProtection="1">
      <alignment horizontal="right"/>
      <protection hidden="1"/>
    </xf>
    <xf numFmtId="1" fontId="11" fillId="0" borderId="0" xfId="0" applyNumberFormat="1" applyFont="1" applyAlignment="1" applyProtection="1">
      <alignment horizontal="center"/>
      <protection hidden="1"/>
    </xf>
    <xf numFmtId="2" fontId="11" fillId="0" borderId="0" xfId="0" applyNumberFormat="1" applyFont="1" applyAlignment="1" applyProtection="1">
      <alignment horizontal="right"/>
      <protection hidden="1"/>
    </xf>
    <xf numFmtId="2" fontId="11" fillId="0" borderId="0" xfId="0" applyNumberFormat="1" applyFont="1" applyAlignment="1" applyProtection="1">
      <protection hidden="1"/>
    </xf>
    <xf numFmtId="2" fontId="11" fillId="0" borderId="0" xfId="0" applyNumberFormat="1" applyFont="1" applyProtection="1">
      <protection hidden="1"/>
    </xf>
    <xf numFmtId="2" fontId="0" fillId="0" borderId="0" xfId="0" applyNumberFormat="1" applyProtection="1">
      <protection hidden="1"/>
    </xf>
    <xf numFmtId="0" fontId="0" fillId="0" borderId="0" xfId="0" applyBorder="1" applyAlignment="1" applyProtection="1">
      <alignment horizontal="left"/>
      <protection hidden="1"/>
    </xf>
    <xf numFmtId="2" fontId="0" fillId="0" borderId="0" xfId="0" applyNumberFormat="1" applyAlignment="1" applyProtection="1">
      <protection hidden="1"/>
    </xf>
    <xf numFmtId="0" fontId="0" fillId="0" borderId="0" xfId="0" applyAlignment="1" applyProtection="1">
      <alignment horizontal="left" vertical="center"/>
      <protection hidden="1"/>
    </xf>
    <xf numFmtId="0" fontId="7" fillId="0" borderId="0" xfId="0" applyFont="1" applyAlignment="1" applyProtection="1">
      <protection hidden="1"/>
    </xf>
    <xf numFmtId="0" fontId="52" fillId="0" borderId="6" xfId="0" applyFont="1" applyBorder="1" applyAlignment="1" applyProtection="1">
      <alignment vertical="center"/>
      <protection hidden="1"/>
    </xf>
    <xf numFmtId="0" fontId="52" fillId="0" borderId="0" xfId="0" applyFont="1" applyAlignment="1" applyProtection="1">
      <alignment vertical="center"/>
      <protection hidden="1"/>
    </xf>
    <xf numFmtId="0" fontId="9" fillId="0" borderId="0" xfId="0" applyFont="1" applyFill="1" applyBorder="1" applyAlignment="1" applyProtection="1">
      <alignment vertical="center"/>
      <protection hidden="1"/>
    </xf>
    <xf numFmtId="0" fontId="8" fillId="0" borderId="0" xfId="0" applyFont="1" applyAlignment="1" applyProtection="1">
      <alignment horizontal="center"/>
      <protection hidden="1"/>
    </xf>
    <xf numFmtId="0" fontId="50" fillId="0" borderId="0" xfId="0" applyFont="1" applyFill="1" applyBorder="1" applyAlignment="1" applyProtection="1">
      <alignment horizontal="left" vertical="center" wrapText="1"/>
      <protection hidden="1"/>
    </xf>
    <xf numFmtId="0" fontId="50" fillId="0" borderId="0" xfId="0" applyFont="1" applyBorder="1" applyAlignment="1" applyProtection="1">
      <alignment horizontal="left" vertical="center"/>
      <protection hidden="1"/>
    </xf>
    <xf numFmtId="0" fontId="50" fillId="0" borderId="0" xfId="0" applyFont="1" applyBorder="1" applyAlignment="1" applyProtection="1">
      <alignment horizontal="left" vertical="center" wrapText="1"/>
      <protection hidden="1"/>
    </xf>
    <xf numFmtId="2" fontId="50" fillId="0" borderId="0" xfId="0" applyNumberFormat="1" applyFont="1" applyFill="1" applyBorder="1" applyAlignment="1" applyProtection="1">
      <alignment horizontal="left" vertical="center"/>
      <protection hidden="1"/>
    </xf>
    <xf numFmtId="2" fontId="50" fillId="0" borderId="0" xfId="0" applyNumberFormat="1" applyFont="1" applyBorder="1" applyAlignment="1" applyProtection="1">
      <alignment horizontal="left" vertical="center"/>
      <protection hidden="1"/>
    </xf>
    <xf numFmtId="1" fontId="50" fillId="0" borderId="0" xfId="3" applyNumberFormat="1" applyFont="1" applyAlignment="1" applyProtection="1">
      <alignment horizontal="left"/>
      <protection hidden="1"/>
    </xf>
    <xf numFmtId="0" fontId="50" fillId="0" borderId="0" xfId="0" applyFont="1" applyAlignment="1">
      <alignment horizontal="left"/>
    </xf>
    <xf numFmtId="0" fontId="50" fillId="0" borderId="0" xfId="0" applyFont="1"/>
    <xf numFmtId="0" fontId="50" fillId="0" borderId="0" xfId="0" applyFont="1" applyAlignment="1" applyProtection="1">
      <alignment horizontal="left"/>
      <protection hidden="1"/>
    </xf>
    <xf numFmtId="0" fontId="50" fillId="0" borderId="0" xfId="8" applyFont="1" applyAlignment="1" applyProtection="1">
      <alignment horizontal="left"/>
      <protection hidden="1"/>
    </xf>
    <xf numFmtId="0" fontId="48" fillId="0" borderId="0" xfId="0" applyFont="1" applyAlignment="1" applyProtection="1">
      <alignment horizontal="center" vertical="center"/>
      <protection hidden="1"/>
    </xf>
    <xf numFmtId="0" fontId="0" fillId="0" borderId="0" xfId="0" applyFill="1" applyBorder="1" applyAlignment="1" applyProtection="1">
      <alignment horizontal="left"/>
      <protection hidden="1"/>
    </xf>
    <xf numFmtId="0" fontId="0" fillId="0" borderId="1" xfId="0" applyBorder="1" applyAlignment="1">
      <alignment horizontal="center" wrapText="1"/>
    </xf>
    <xf numFmtId="0" fontId="50" fillId="0" borderId="0" xfId="0" applyFont="1" applyAlignment="1">
      <alignment vertical="top" wrapText="1"/>
    </xf>
    <xf numFmtId="0" fontId="3" fillId="0" borderId="0" xfId="0" applyFont="1" applyFill="1" applyBorder="1" applyAlignment="1" applyProtection="1">
      <alignment vertical="center"/>
      <protection hidden="1"/>
    </xf>
    <xf numFmtId="0" fontId="11" fillId="0" borderId="0" xfId="0" applyFont="1" applyFill="1" applyProtection="1">
      <protection hidden="1"/>
    </xf>
    <xf numFmtId="0" fontId="3" fillId="0" borderId="0" xfId="0" applyFont="1" applyFill="1" applyProtection="1">
      <protection hidden="1"/>
    </xf>
    <xf numFmtId="2" fontId="11" fillId="0" borderId="0" xfId="0" applyNumberFormat="1" applyFont="1" applyFill="1" applyProtection="1">
      <protection hidden="1"/>
    </xf>
    <xf numFmtId="2" fontId="54" fillId="0" borderId="19" xfId="0" applyNumberFormat="1" applyFont="1" applyBorder="1"/>
    <xf numFmtId="0" fontId="0" fillId="0" borderId="18" xfId="0" applyBorder="1" applyAlignment="1">
      <alignment horizontal="right"/>
    </xf>
    <xf numFmtId="0" fontId="3" fillId="0" borderId="0" xfId="0" applyFont="1" applyFill="1" applyBorder="1" applyAlignment="1" applyProtection="1">
      <protection hidden="1"/>
    </xf>
    <xf numFmtId="0" fontId="50" fillId="0" borderId="0" xfId="0" applyFont="1" applyProtection="1">
      <protection hidden="1"/>
    </xf>
    <xf numFmtId="2" fontId="30" fillId="0" borderId="0" xfId="0" applyNumberFormat="1" applyFont="1"/>
    <xf numFmtId="0" fontId="0" fillId="0" borderId="0" xfId="0" applyFill="1" applyBorder="1" applyAlignment="1" applyProtection="1">
      <alignment vertical="center"/>
      <protection hidden="1"/>
    </xf>
    <xf numFmtId="0" fontId="0" fillId="0" borderId="0" xfId="0" applyFill="1" applyBorder="1" applyAlignment="1" applyProtection="1">
      <alignment vertical="center" wrapText="1"/>
      <protection hidden="1"/>
    </xf>
    <xf numFmtId="0" fontId="0" fillId="0" borderId="9" xfId="0" applyFill="1" applyBorder="1" applyAlignment="1" applyProtection="1">
      <alignment vertical="center" wrapText="1"/>
      <protection hidden="1"/>
    </xf>
    <xf numFmtId="0" fontId="0" fillId="0" borderId="9" xfId="0" applyFill="1" applyBorder="1" applyAlignment="1" applyProtection="1">
      <alignment vertical="center"/>
      <protection hidden="1"/>
    </xf>
    <xf numFmtId="0" fontId="38" fillId="0" borderId="0" xfId="0" applyFont="1" applyFill="1" applyBorder="1" applyAlignment="1" applyProtection="1">
      <alignment horizontal="left"/>
      <protection hidden="1"/>
    </xf>
    <xf numFmtId="0" fontId="3" fillId="0" borderId="0" xfId="0" applyFont="1"/>
    <xf numFmtId="0" fontId="15" fillId="0" borderId="0" xfId="0" applyFont="1" applyAlignment="1">
      <alignment horizontal="left"/>
    </xf>
    <xf numFmtId="0" fontId="1" fillId="2" borderId="2" xfId="0" applyFont="1" applyFill="1" applyBorder="1" applyAlignment="1" applyProtection="1">
      <protection hidden="1"/>
    </xf>
    <xf numFmtId="0" fontId="1" fillId="2" borderId="3" xfId="0" applyFont="1" applyFill="1" applyBorder="1" applyAlignment="1" applyProtection="1">
      <protection hidden="1"/>
    </xf>
    <xf numFmtId="2" fontId="17" fillId="2" borderId="4" xfId="3" applyNumberFormat="1" applyFont="1" applyFill="1" applyBorder="1" applyAlignment="1" applyProtection="1">
      <alignment horizontal="left"/>
      <protection hidden="1"/>
    </xf>
    <xf numFmtId="0" fontId="49" fillId="0" borderId="0" xfId="0" applyFont="1" applyFill="1" applyProtection="1">
      <protection hidden="1"/>
    </xf>
    <xf numFmtId="0" fontId="49" fillId="0" borderId="0" xfId="0" applyFont="1" applyFill="1" applyAlignment="1" applyProtection="1">
      <alignment horizontal="center"/>
      <protection hidden="1"/>
    </xf>
    <xf numFmtId="0" fontId="53" fillId="0" borderId="0" xfId="0" applyFont="1" applyFill="1" applyProtection="1">
      <protection hidden="1"/>
    </xf>
    <xf numFmtId="0" fontId="11" fillId="0" borderId="0" xfId="0" applyFont="1" applyProtection="1">
      <protection hidden="1"/>
    </xf>
    <xf numFmtId="2" fontId="49" fillId="0" borderId="0" xfId="0" applyNumberFormat="1" applyFont="1" applyFill="1" applyBorder="1" applyAlignment="1" applyProtection="1">
      <alignment horizontal="right" vertical="center"/>
      <protection hidden="1"/>
    </xf>
    <xf numFmtId="0" fontId="11" fillId="0" borderId="0" xfId="0" applyFont="1" applyFill="1" applyBorder="1" applyAlignment="1" applyProtection="1">
      <protection hidden="1"/>
    </xf>
    <xf numFmtId="0" fontId="50" fillId="0" borderId="0"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2" fillId="0" borderId="0" xfId="1" applyFill="1" applyBorder="1" applyAlignment="1" applyProtection="1">
      <alignment horizontal="center"/>
      <protection locked="0"/>
    </xf>
    <xf numFmtId="0" fontId="2" fillId="0" borderId="0" xfId="1" applyAlignment="1" applyProtection="1">
      <protection locked="0"/>
    </xf>
    <xf numFmtId="0" fontId="2" fillId="0" borderId="0" xfId="1" applyBorder="1" applyProtection="1">
      <protection locked="0"/>
    </xf>
    <xf numFmtId="0" fontId="2" fillId="0" borderId="0" xfId="1" applyBorder="1" applyAlignment="1" applyProtection="1">
      <alignment vertical="center"/>
      <protection locked="0"/>
    </xf>
    <xf numFmtId="0" fontId="2" fillId="0" borderId="0" xfId="1" applyFill="1" applyBorder="1" applyProtection="1">
      <protection locked="0"/>
    </xf>
    <xf numFmtId="0" fontId="2" fillId="0" borderId="0" xfId="1" applyFill="1" applyBorder="1" applyAlignment="1" applyProtection="1">
      <alignment vertical="center"/>
      <protection locked="0"/>
    </xf>
    <xf numFmtId="0" fontId="2" fillId="0" borderId="0" xfId="1" applyFill="1" applyBorder="1" applyAlignment="1" applyProtection="1">
      <alignment vertical="center" wrapText="1"/>
      <protection locked="0"/>
    </xf>
    <xf numFmtId="0" fontId="2" fillId="0" borderId="0" xfId="1" applyFill="1" applyBorder="1" applyAlignment="1" applyProtection="1">
      <alignment horizontal="left" vertical="center"/>
      <protection locked="0"/>
    </xf>
    <xf numFmtId="0" fontId="0" fillId="0" borderId="0" xfId="0" applyProtection="1">
      <protection locked="0"/>
    </xf>
    <xf numFmtId="0" fontId="2" fillId="0" borderId="0" xfId="1" applyFill="1" applyBorder="1" applyAlignment="1" applyProtection="1">
      <alignment horizontal="center" vertical="center"/>
      <protection locked="0"/>
    </xf>
    <xf numFmtId="0" fontId="11" fillId="0" borderId="0" xfId="0" applyFont="1" applyAlignment="1" applyProtection="1">
      <alignment horizontal="right"/>
      <protection hidden="1"/>
    </xf>
    <xf numFmtId="0" fontId="3" fillId="0" borderId="0" xfId="0" applyFont="1" applyFill="1" applyBorder="1" applyAlignment="1" applyProtection="1">
      <alignment horizontal="center" vertical="center"/>
      <protection hidden="1"/>
    </xf>
    <xf numFmtId="0" fontId="7" fillId="3" borderId="1" xfId="0" applyFont="1" applyFill="1" applyBorder="1" applyAlignment="1">
      <alignment horizontal="center"/>
    </xf>
    <xf numFmtId="0" fontId="0" fillId="0" borderId="0" xfId="0" applyAlignment="1" applyProtection="1">
      <alignment horizontal="left"/>
      <protection hidden="1"/>
    </xf>
    <xf numFmtId="0" fontId="3" fillId="0" borderId="0" xfId="0" applyFont="1" applyFill="1" applyBorder="1" applyAlignment="1" applyProtection="1">
      <alignment horizontal="left"/>
      <protection hidden="1"/>
    </xf>
    <xf numFmtId="0" fontId="3" fillId="0" borderId="0" xfId="0" applyFont="1" applyFill="1" applyBorder="1" applyAlignment="1" applyProtection="1">
      <alignment horizontal="left" vertical="center" wrapText="1"/>
      <protection hidden="1"/>
    </xf>
    <xf numFmtId="0" fontId="0" fillId="0" borderId="0" xfId="0" applyAlignment="1">
      <alignment horizontal="left"/>
    </xf>
    <xf numFmtId="0" fontId="0" fillId="0" borderId="0" xfId="0" applyFont="1" applyAlignment="1" applyProtection="1">
      <protection hidden="1"/>
    </xf>
    <xf numFmtId="0" fontId="0" fillId="0" borderId="0" xfId="0" applyAlignment="1" applyProtection="1">
      <protection hidden="1"/>
    </xf>
    <xf numFmtId="0" fontId="8" fillId="0" borderId="0" xfId="0" applyFont="1" applyAlignment="1" applyProtection="1">
      <alignment horizontal="left"/>
      <protection hidden="1"/>
    </xf>
    <xf numFmtId="0" fontId="30" fillId="0" borderId="0" xfId="0" applyFont="1" applyAlignment="1" applyProtection="1">
      <alignment horizontal="center"/>
      <protection hidden="1"/>
    </xf>
    <xf numFmtId="0" fontId="0" fillId="0" borderId="0" xfId="0" applyAlignment="1">
      <alignment horizontal="center"/>
    </xf>
    <xf numFmtId="0" fontId="0" fillId="0" borderId="1" xfId="0" applyBorder="1" applyAlignment="1">
      <alignment horizontal="center"/>
    </xf>
    <xf numFmtId="0" fontId="0" fillId="2" borderId="1" xfId="0" applyFill="1" applyBorder="1" applyAlignment="1">
      <alignment horizontal="center"/>
    </xf>
    <xf numFmtId="0" fontId="0" fillId="5" borderId="1" xfId="0" applyFill="1" applyBorder="1" applyAlignment="1">
      <alignment horizontal="center" wrapText="1"/>
    </xf>
    <xf numFmtId="0" fontId="0" fillId="9" borderId="1" xfId="0" applyFill="1" applyBorder="1" applyAlignment="1">
      <alignment horizontal="center" wrapText="1"/>
    </xf>
    <xf numFmtId="0" fontId="0" fillId="6" borderId="1" xfId="0" applyFill="1" applyBorder="1" applyAlignment="1">
      <alignment horizontal="center" wrapText="1"/>
    </xf>
    <xf numFmtId="0" fontId="0" fillId="3" borderId="1" xfId="0" applyFill="1" applyBorder="1" applyAlignment="1">
      <alignment horizontal="center" wrapText="1"/>
    </xf>
    <xf numFmtId="0" fontId="0" fillId="3" borderId="1" xfId="0" applyFill="1" applyBorder="1" applyAlignment="1">
      <alignment horizontal="center"/>
    </xf>
    <xf numFmtId="0" fontId="0" fillId="0" borderId="1" xfId="0" applyBorder="1" applyAlignment="1">
      <alignment horizontal="center"/>
    </xf>
    <xf numFmtId="0" fontId="0" fillId="12" borderId="1" xfId="0" applyFill="1" applyBorder="1" applyAlignment="1">
      <alignment horizontal="center" vertical="center" wrapText="1"/>
    </xf>
    <xf numFmtId="0" fontId="0" fillId="13" borderId="1" xfId="0" applyFill="1" applyBorder="1" applyAlignment="1">
      <alignment horizontal="center" vertical="center" wrapText="1"/>
    </xf>
    <xf numFmtId="0" fontId="0" fillId="14" borderId="1" xfId="0" applyFill="1" applyBorder="1" applyAlignment="1">
      <alignment horizontal="center"/>
    </xf>
    <xf numFmtId="0" fontId="0" fillId="10" borderId="1" xfId="0" applyFill="1" applyBorder="1" applyAlignment="1">
      <alignment horizontal="center"/>
    </xf>
    <xf numFmtId="0" fontId="0" fillId="15" borderId="1" xfId="0" applyFill="1" applyBorder="1" applyAlignment="1">
      <alignment horizontal="center"/>
    </xf>
    <xf numFmtId="0" fontId="0" fillId="16" borderId="1" xfId="0" applyFill="1" applyBorder="1" applyAlignment="1">
      <alignment horizontal="center"/>
    </xf>
    <xf numFmtId="0" fontId="0" fillId="12" borderId="1" xfId="0" applyFill="1" applyBorder="1" applyAlignment="1">
      <alignment horizontal="center"/>
    </xf>
    <xf numFmtId="0" fontId="0" fillId="17" borderId="1" xfId="0" applyFill="1" applyBorder="1" applyAlignment="1">
      <alignment horizontal="center" wrapText="1"/>
    </xf>
    <xf numFmtId="0" fontId="0" fillId="8" borderId="1" xfId="0" applyFill="1" applyBorder="1" applyAlignment="1">
      <alignment horizontal="center" wrapText="1"/>
    </xf>
    <xf numFmtId="0" fontId="0" fillId="0" borderId="1" xfId="0" applyFill="1" applyBorder="1" applyAlignment="1">
      <alignment horizontal="center" wrapText="1"/>
    </xf>
    <xf numFmtId="2" fontId="15" fillId="12" borderId="1" xfId="0" applyNumberFormat="1" applyFont="1" applyFill="1" applyBorder="1" applyAlignment="1">
      <alignment horizontal="center" wrapText="1"/>
    </xf>
    <xf numFmtId="0" fontId="0" fillId="13" borderId="1" xfId="0" applyFill="1" applyBorder="1" applyAlignment="1">
      <alignment horizontal="center"/>
    </xf>
    <xf numFmtId="0" fontId="0" fillId="17" borderId="1" xfId="0" applyFill="1" applyBorder="1" applyAlignment="1">
      <alignment horizontal="center"/>
    </xf>
    <xf numFmtId="0" fontId="0" fillId="8" borderId="1" xfId="0" applyFill="1" applyBorder="1" applyAlignment="1">
      <alignment horizontal="center"/>
    </xf>
    <xf numFmtId="0" fontId="0" fillId="0" borderId="1" xfId="0" applyFill="1" applyBorder="1" applyAlignment="1">
      <alignment horizontal="center"/>
    </xf>
    <xf numFmtId="2" fontId="15" fillId="12" borderId="1" xfId="0" applyNumberFormat="1" applyFont="1" applyFill="1" applyBorder="1" applyAlignment="1">
      <alignment horizontal="center"/>
    </xf>
    <xf numFmtId="0" fontId="7" fillId="12" borderId="1" xfId="0" applyFont="1" applyFill="1" applyBorder="1" applyAlignment="1">
      <alignment horizontal="center"/>
    </xf>
    <xf numFmtId="0" fontId="7" fillId="5" borderId="1" xfId="0" applyFont="1" applyFill="1" applyBorder="1" applyAlignment="1">
      <alignment horizontal="center"/>
    </xf>
    <xf numFmtId="0" fontId="7" fillId="17" borderId="1" xfId="0" applyFont="1" applyFill="1" applyBorder="1" applyAlignment="1">
      <alignment horizontal="center"/>
    </xf>
    <xf numFmtId="0" fontId="7" fillId="0" borderId="1" xfId="0" applyFont="1" applyBorder="1" applyAlignment="1">
      <alignment horizontal="center"/>
    </xf>
    <xf numFmtId="0" fontId="7" fillId="8" borderId="1" xfId="0" applyFont="1" applyFill="1" applyBorder="1" applyAlignment="1">
      <alignment horizontal="center"/>
    </xf>
    <xf numFmtId="0" fontId="7" fillId="6" borderId="1" xfId="0" applyFont="1" applyFill="1" applyBorder="1" applyAlignment="1">
      <alignment horizontal="center"/>
    </xf>
    <xf numFmtId="0" fontId="7" fillId="13" borderId="1" xfId="0" applyFont="1" applyFill="1" applyBorder="1" applyAlignment="1">
      <alignment horizontal="center"/>
    </xf>
    <xf numFmtId="0" fontId="0" fillId="0" borderId="1" xfId="0" applyBorder="1" applyAlignment="1">
      <alignment horizontal="center" vertical="center" wrapText="1"/>
    </xf>
    <xf numFmtId="0" fontId="3" fillId="0" borderId="0" xfId="0" applyFont="1" applyAlignment="1" applyProtection="1">
      <alignment horizontal="left" vertical="center"/>
      <protection hidden="1"/>
    </xf>
    <xf numFmtId="0" fontId="0" fillId="0" borderId="0" xfId="0" applyAlignment="1" applyProtection="1">
      <alignment horizontal="left"/>
      <protection hidden="1"/>
    </xf>
    <xf numFmtId="0" fontId="3" fillId="0" borderId="0" xfId="0" applyFont="1" applyFill="1" applyBorder="1" applyAlignment="1" applyProtection="1">
      <alignment horizontal="left"/>
      <protection hidden="1"/>
    </xf>
    <xf numFmtId="0" fontId="3" fillId="0" borderId="0" xfId="0" applyFont="1" applyAlignment="1">
      <alignment horizontal="left"/>
    </xf>
    <xf numFmtId="0" fontId="3" fillId="0" borderId="0" xfId="0" applyFont="1" applyAlignment="1" applyProtection="1">
      <alignment horizontal="left"/>
      <protection hidden="1"/>
    </xf>
    <xf numFmtId="0" fontId="28" fillId="5" borderId="1" xfId="0" applyFont="1" applyFill="1" applyBorder="1" applyAlignment="1" applyProtection="1">
      <alignment horizontal="right" vertical="center"/>
      <protection hidden="1"/>
    </xf>
    <xf numFmtId="164" fontId="41" fillId="5" borderId="1" xfId="0" applyNumberFormat="1" applyFont="1" applyFill="1" applyBorder="1" applyAlignment="1" applyProtection="1">
      <alignment horizontal="center" vertical="center"/>
      <protection hidden="1"/>
    </xf>
    <xf numFmtId="0" fontId="46" fillId="0" borderId="0" xfId="0" applyFont="1" applyFill="1" applyBorder="1" applyAlignment="1" applyProtection="1">
      <alignment horizontal="left" vertical="center"/>
      <protection hidden="1"/>
    </xf>
    <xf numFmtId="0" fontId="0" fillId="0" borderId="0" xfId="0" applyFont="1" applyAlignment="1" applyProtection="1">
      <alignment horizontal="right"/>
      <protection hidden="1"/>
    </xf>
    <xf numFmtId="0" fontId="0" fillId="0" borderId="0" xfId="0" applyBorder="1" applyAlignment="1">
      <alignment horizontal="left"/>
    </xf>
    <xf numFmtId="0" fontId="44" fillId="5" borderId="1" xfId="0" applyFont="1" applyFill="1" applyBorder="1" applyAlignment="1" applyProtection="1">
      <alignment horizontal="right" vertical="center"/>
      <protection hidden="1"/>
    </xf>
    <xf numFmtId="164" fontId="45" fillId="5" borderId="1" xfId="0" applyNumberFormat="1" applyFont="1" applyFill="1" applyBorder="1" applyAlignment="1" applyProtection="1">
      <alignment horizontal="center" vertical="center"/>
      <protection hidden="1"/>
    </xf>
    <xf numFmtId="0" fontId="0" fillId="0" borderId="0" xfId="0" applyAlignment="1" applyProtection="1">
      <alignment horizontal="right"/>
      <protection hidden="1"/>
    </xf>
    <xf numFmtId="2" fontId="37" fillId="0" borderId="0" xfId="0" applyNumberFormat="1" applyFont="1" applyAlignment="1" applyProtection="1">
      <protection hidden="1"/>
    </xf>
    <xf numFmtId="0" fontId="0" fillId="0" borderId="0" xfId="0" applyFont="1" applyBorder="1" applyAlignment="1" applyProtection="1">
      <alignment horizontal="right" vertical="center"/>
      <protection hidden="1"/>
    </xf>
    <xf numFmtId="0" fontId="0" fillId="0" borderId="12" xfId="0" applyBorder="1" applyAlignment="1">
      <alignment horizontal="left"/>
    </xf>
    <xf numFmtId="0" fontId="0" fillId="0" borderId="11" xfId="0" applyBorder="1" applyAlignment="1">
      <alignment horizontal="left"/>
    </xf>
    <xf numFmtId="0" fontId="0" fillId="0" borderId="17" xfId="0" applyBorder="1" applyAlignment="1">
      <alignment horizontal="left"/>
    </xf>
    <xf numFmtId="0" fontId="0" fillId="0" borderId="0" xfId="0" applyFont="1" applyAlignment="1" applyProtection="1">
      <alignment horizontal="right" vertical="center"/>
      <protection hidden="1"/>
    </xf>
    <xf numFmtId="0" fontId="47" fillId="0" borderId="21" xfId="0" applyFont="1" applyBorder="1" applyAlignment="1">
      <alignment horizontal="center" vertical="center"/>
    </xf>
    <xf numFmtId="0" fontId="47" fillId="0" borderId="22" xfId="0" applyFont="1" applyBorder="1" applyAlignment="1">
      <alignment horizontal="center" vertical="center"/>
    </xf>
    <xf numFmtId="0" fontId="51" fillId="0" borderId="12" xfId="0" applyFont="1" applyBorder="1" applyAlignment="1">
      <alignment horizontal="center" vertical="center"/>
    </xf>
    <xf numFmtId="0" fontId="51" fillId="0" borderId="11" xfId="0" applyFont="1" applyBorder="1" applyAlignment="1">
      <alignment horizontal="center" vertical="center"/>
    </xf>
    <xf numFmtId="0" fontId="51" fillId="0" borderId="19" xfId="0" applyFont="1" applyBorder="1" applyAlignment="1">
      <alignment horizontal="center" vertical="center"/>
    </xf>
    <xf numFmtId="0" fontId="51" fillId="0" borderId="20" xfId="0" applyFont="1" applyBorder="1" applyAlignment="1">
      <alignment horizontal="center" vertical="center"/>
    </xf>
    <xf numFmtId="0" fontId="3" fillId="0" borderId="0" xfId="0" applyFont="1" applyBorder="1" applyAlignment="1" applyProtection="1">
      <alignment horizontal="left"/>
      <protection hidden="1"/>
    </xf>
    <xf numFmtId="0" fontId="1" fillId="11" borderId="1" xfId="0" applyFont="1" applyFill="1" applyBorder="1" applyAlignment="1" applyProtection="1">
      <alignment horizontal="center"/>
      <protection hidden="1"/>
    </xf>
    <xf numFmtId="0" fontId="0" fillId="0" borderId="6" xfId="0" applyFont="1" applyBorder="1" applyAlignment="1" applyProtection="1">
      <alignment horizontal="right" vertical="center"/>
      <protection hidden="1"/>
    </xf>
    <xf numFmtId="0" fontId="3" fillId="0" borderId="0" xfId="0" applyFont="1" applyBorder="1" applyAlignment="1" applyProtection="1">
      <alignment horizontal="left" vertical="center"/>
      <protection hidden="1"/>
    </xf>
    <xf numFmtId="0" fontId="11" fillId="2" borderId="3" xfId="0" applyFont="1" applyFill="1" applyBorder="1" applyAlignment="1" applyProtection="1">
      <alignment horizontal="right"/>
      <protection hidden="1"/>
    </xf>
    <xf numFmtId="0" fontId="3" fillId="0" borderId="0" xfId="0" applyFont="1" applyFill="1" applyBorder="1" applyAlignment="1" applyProtection="1">
      <alignment horizontal="left" vertical="center" wrapText="1"/>
      <protection hidden="1"/>
    </xf>
    <xf numFmtId="0" fontId="1" fillId="2" borderId="2" xfId="0" applyFont="1" applyFill="1" applyBorder="1" applyAlignment="1" applyProtection="1">
      <alignment horizontal="left"/>
      <protection hidden="1"/>
    </xf>
    <xf numFmtId="0" fontId="1" fillId="2" borderId="3" xfId="0" applyFont="1" applyFill="1" applyBorder="1" applyAlignment="1" applyProtection="1">
      <alignment horizontal="left"/>
      <protection hidden="1"/>
    </xf>
    <xf numFmtId="2" fontId="25" fillId="0" borderId="0" xfId="0" applyNumberFormat="1" applyFont="1" applyFill="1" applyBorder="1" applyAlignment="1" applyProtection="1">
      <alignment horizontal="left"/>
      <protection hidden="1"/>
    </xf>
    <xf numFmtId="2" fontId="27" fillId="0" borderId="0" xfId="0" applyNumberFormat="1" applyFont="1" applyFill="1" applyBorder="1" applyAlignment="1" applyProtection="1">
      <alignment horizontal="left"/>
      <protection hidden="1"/>
    </xf>
    <xf numFmtId="0" fontId="26" fillId="0" borderId="0" xfId="0" applyFont="1" applyFill="1" applyBorder="1" applyAlignment="1" applyProtection="1">
      <alignment horizontal="left"/>
      <protection hidden="1"/>
    </xf>
    <xf numFmtId="0" fontId="1" fillId="0" borderId="0" xfId="0" applyFont="1" applyFill="1" applyBorder="1" applyAlignment="1" applyProtection="1">
      <alignment horizontal="left"/>
      <protection hidden="1"/>
    </xf>
    <xf numFmtId="0" fontId="1" fillId="7" borderId="0" xfId="0" applyFont="1" applyFill="1" applyBorder="1" applyAlignment="1" applyProtection="1">
      <alignment horizontal="left"/>
      <protection hidden="1"/>
    </xf>
    <xf numFmtId="0" fontId="3" fillId="0" borderId="0" xfId="0" applyFont="1" applyFill="1" applyBorder="1" applyAlignment="1" applyProtection="1">
      <alignment horizontal="left" vertical="center"/>
      <protection hidden="1"/>
    </xf>
    <xf numFmtId="0" fontId="0" fillId="0" borderId="0" xfId="0" applyFont="1" applyFill="1" applyBorder="1" applyAlignment="1" applyProtection="1">
      <alignment horizontal="left"/>
      <protection hidden="1"/>
    </xf>
    <xf numFmtId="0" fontId="1" fillId="2" borderId="1" xfId="0" applyFont="1" applyFill="1" applyBorder="1" applyAlignment="1" applyProtection="1">
      <alignment horizontal="center"/>
      <protection hidden="1"/>
    </xf>
    <xf numFmtId="0" fontId="1" fillId="0" borderId="0" xfId="0" applyFont="1" applyFill="1" applyBorder="1" applyAlignment="1" applyProtection="1">
      <alignment horizontal="center"/>
      <protection hidden="1"/>
    </xf>
    <xf numFmtId="0" fontId="0" fillId="0" borderId="0" xfId="0" applyAlignment="1">
      <alignment horizontal="left"/>
    </xf>
    <xf numFmtId="0" fontId="0" fillId="0" borderId="0" xfId="0" applyFont="1" applyFill="1" applyAlignment="1" applyProtection="1">
      <protection hidden="1"/>
    </xf>
    <xf numFmtId="0" fontId="0" fillId="0" borderId="0" xfId="0" applyFont="1" applyAlignment="1" applyProtection="1">
      <protection hidden="1"/>
    </xf>
    <xf numFmtId="0" fontId="4" fillId="0" borderId="0" xfId="0" applyFont="1" applyFill="1" applyBorder="1" applyAlignment="1" applyProtection="1">
      <alignment horizontal="center" vertical="center"/>
      <protection hidden="1"/>
    </xf>
    <xf numFmtId="0" fontId="10" fillId="0" borderId="6" xfId="0" applyFont="1" applyFill="1" applyBorder="1" applyAlignment="1" applyProtection="1">
      <alignment horizontal="left"/>
      <protection hidden="1"/>
    </xf>
    <xf numFmtId="0" fontId="4" fillId="0" borderId="5" xfId="0" applyFont="1" applyFill="1" applyBorder="1" applyAlignment="1" applyProtection="1">
      <alignment horizontal="center" vertical="center"/>
      <protection hidden="1"/>
    </xf>
    <xf numFmtId="0" fontId="0" fillId="0" borderId="6" xfId="0" applyFont="1" applyFill="1" applyBorder="1" applyAlignment="1" applyProtection="1">
      <alignment horizontal="left"/>
      <protection hidden="1"/>
    </xf>
    <xf numFmtId="0" fontId="0" fillId="0" borderId="0" xfId="0" applyFont="1" applyAlignment="1" applyProtection="1">
      <alignment horizontal="left"/>
      <protection hidden="1"/>
    </xf>
    <xf numFmtId="0" fontId="0" fillId="0" borderId="0" xfId="0" applyAlignment="1" applyProtection="1">
      <protection hidden="1"/>
    </xf>
    <xf numFmtId="0" fontId="0" fillId="0" borderId="0" xfId="0" applyFill="1" applyAlignment="1" applyProtection="1">
      <protection hidden="1"/>
    </xf>
    <xf numFmtId="0" fontId="4" fillId="0" borderId="5" xfId="0" applyFont="1" applyFill="1" applyBorder="1" applyAlignment="1" applyProtection="1">
      <alignment horizontal="center" vertical="center" wrapText="1"/>
      <protection hidden="1"/>
    </xf>
    <xf numFmtId="0" fontId="2" fillId="0" borderId="0" xfId="1" applyFill="1" applyBorder="1" applyAlignment="1" applyProtection="1">
      <alignment horizontal="center" vertical="center" wrapText="1"/>
      <protection locked="0"/>
    </xf>
    <xf numFmtId="0" fontId="4" fillId="0" borderId="0" xfId="0" applyFont="1" applyBorder="1" applyAlignment="1" applyProtection="1">
      <alignment horizontal="center" vertical="center"/>
      <protection hidden="1"/>
    </xf>
    <xf numFmtId="0" fontId="8" fillId="0" borderId="0" xfId="0" applyFont="1" applyAlignment="1" applyProtection="1">
      <alignment horizontal="left"/>
      <protection hidden="1"/>
    </xf>
    <xf numFmtId="0" fontId="34" fillId="7" borderId="1" xfId="0" applyFont="1" applyFill="1" applyBorder="1" applyAlignment="1" applyProtection="1">
      <alignment horizontal="center"/>
      <protection hidden="1"/>
    </xf>
    <xf numFmtId="0" fontId="34" fillId="7" borderId="2" xfId="0" applyFont="1" applyFill="1" applyBorder="1" applyAlignment="1" applyProtection="1">
      <alignment horizontal="center"/>
      <protection hidden="1"/>
    </xf>
    <xf numFmtId="0" fontId="34" fillId="7" borderId="3" xfId="0" applyFont="1" applyFill="1" applyBorder="1" applyAlignment="1" applyProtection="1">
      <alignment horizontal="center"/>
      <protection hidden="1"/>
    </xf>
    <xf numFmtId="0" fontId="34" fillId="7" borderId="4" xfId="0" applyFont="1" applyFill="1" applyBorder="1" applyAlignment="1" applyProtection="1">
      <alignment horizontal="center"/>
      <protection hidden="1"/>
    </xf>
    <xf numFmtId="0" fontId="15" fillId="0" borderId="2" xfId="0" applyFont="1" applyBorder="1" applyAlignment="1" applyProtection="1">
      <alignment horizontal="center"/>
      <protection hidden="1"/>
    </xf>
    <xf numFmtId="0" fontId="15" fillId="0" borderId="4" xfId="0" applyFont="1" applyBorder="1" applyAlignment="1" applyProtection="1">
      <alignment horizontal="center"/>
      <protection hidden="1"/>
    </xf>
    <xf numFmtId="4" fontId="15" fillId="0" borderId="2" xfId="0" applyNumberFormat="1" applyFont="1" applyBorder="1" applyAlignment="1" applyProtection="1">
      <alignment horizontal="center"/>
    </xf>
    <xf numFmtId="4" fontId="15" fillId="0" borderId="3" xfId="0" applyNumberFormat="1" applyFont="1" applyBorder="1" applyAlignment="1" applyProtection="1">
      <alignment horizontal="center"/>
    </xf>
    <xf numFmtId="4" fontId="15" fillId="0" borderId="4" xfId="0" applyNumberFormat="1" applyFont="1" applyBorder="1" applyAlignment="1" applyProtection="1">
      <alignment horizontal="center"/>
    </xf>
    <xf numFmtId="0" fontId="36" fillId="7" borderId="1" xfId="0" applyFont="1" applyFill="1" applyBorder="1" applyAlignment="1" applyProtection="1">
      <alignment horizontal="center"/>
      <protection hidden="1"/>
    </xf>
    <xf numFmtId="0" fontId="31" fillId="0" borderId="0" xfId="0" applyFont="1" applyAlignment="1" applyProtection="1">
      <alignment horizontal="center" vertical="top"/>
      <protection hidden="1"/>
    </xf>
    <xf numFmtId="0" fontId="33" fillId="7" borderId="1" xfId="0" applyFont="1" applyFill="1" applyBorder="1" applyAlignment="1" applyProtection="1">
      <alignment horizontal="center" vertical="center"/>
      <protection hidden="1"/>
    </xf>
    <xf numFmtId="0" fontId="34" fillId="7" borderId="1" xfId="0" applyFont="1" applyFill="1" applyBorder="1" applyAlignment="1" applyProtection="1">
      <alignment horizontal="center" vertical="center"/>
      <protection hidden="1"/>
    </xf>
    <xf numFmtId="0" fontId="33" fillId="7" borderId="2" xfId="0" applyFont="1" applyFill="1" applyBorder="1" applyAlignment="1" applyProtection="1">
      <alignment horizontal="center" vertical="center"/>
      <protection hidden="1"/>
    </xf>
    <xf numFmtId="0" fontId="33" fillId="7" borderId="3" xfId="0" applyFont="1" applyFill="1" applyBorder="1" applyAlignment="1" applyProtection="1">
      <alignment horizontal="center" vertical="center"/>
      <protection hidden="1"/>
    </xf>
    <xf numFmtId="0" fontId="33" fillId="7" borderId="4" xfId="0" applyFont="1" applyFill="1" applyBorder="1" applyAlignment="1" applyProtection="1">
      <alignment horizontal="center" vertical="center"/>
      <protection hidden="1"/>
    </xf>
    <xf numFmtId="0" fontId="30" fillId="0" borderId="0" xfId="0" applyFont="1" applyAlignment="1" applyProtection="1">
      <alignment horizontal="center"/>
      <protection hidden="1"/>
    </xf>
    <xf numFmtId="0" fontId="42" fillId="0" borderId="0" xfId="0" applyFont="1" applyAlignment="1" applyProtection="1">
      <alignment horizontal="center" vertical="top"/>
      <protection hidden="1"/>
    </xf>
    <xf numFmtId="0" fontId="42" fillId="0" borderId="9" xfId="0" applyFont="1" applyBorder="1" applyAlignment="1" applyProtection="1">
      <alignment horizontal="center" vertical="top"/>
      <protection hidden="1"/>
    </xf>
    <xf numFmtId="0" fontId="35" fillId="7" borderId="8" xfId="0" applyFont="1" applyFill="1" applyBorder="1" applyAlignment="1" applyProtection="1">
      <alignment horizontal="center" vertical="center"/>
      <protection hidden="1"/>
    </xf>
    <xf numFmtId="0" fontId="35" fillId="7" borderId="6" xfId="0" applyFont="1" applyFill="1" applyBorder="1" applyAlignment="1" applyProtection="1">
      <alignment horizontal="center" vertical="center"/>
      <protection hidden="1"/>
    </xf>
    <xf numFmtId="0" fontId="35" fillId="7" borderId="7" xfId="0" applyFont="1" applyFill="1" applyBorder="1" applyAlignment="1" applyProtection="1">
      <alignment horizontal="center" vertical="center"/>
      <protection hidden="1"/>
    </xf>
    <xf numFmtId="0" fontId="35" fillId="7" borderId="13" xfId="0" applyFont="1" applyFill="1" applyBorder="1" applyAlignment="1" applyProtection="1">
      <alignment horizontal="center" vertical="center"/>
      <protection hidden="1"/>
    </xf>
    <xf numFmtId="0" fontId="35" fillId="7" borderId="5" xfId="0" applyFont="1" applyFill="1" applyBorder="1" applyAlignment="1" applyProtection="1">
      <alignment horizontal="center" vertical="center"/>
      <protection hidden="1"/>
    </xf>
    <xf numFmtId="0" fontId="35" fillId="7" borderId="14" xfId="0" applyFont="1" applyFill="1" applyBorder="1" applyAlignment="1" applyProtection="1">
      <alignment horizontal="center" vertical="center"/>
      <protection hidden="1"/>
    </xf>
    <xf numFmtId="0" fontId="32" fillId="7" borderId="1" xfId="0" applyFont="1" applyFill="1" applyBorder="1" applyAlignment="1" applyProtection="1">
      <alignment horizontal="center" vertical="center"/>
      <protection hidden="1"/>
    </xf>
    <xf numFmtId="0" fontId="32" fillId="7" borderId="1" xfId="0" applyFont="1" applyFill="1" applyBorder="1" applyAlignment="1" applyProtection="1">
      <alignment horizontal="center" vertical="center" wrapText="1"/>
      <protection hidden="1"/>
    </xf>
    <xf numFmtId="4" fontId="15" fillId="0" borderId="2" xfId="0" applyNumberFormat="1" applyFont="1" applyBorder="1" applyAlignment="1" applyProtection="1">
      <alignment horizontal="center"/>
      <protection hidden="1"/>
    </xf>
    <xf numFmtId="4" fontId="15" fillId="0" borderId="3" xfId="0" applyNumberFormat="1" applyFont="1" applyBorder="1" applyAlignment="1" applyProtection="1">
      <alignment horizontal="center"/>
      <protection hidden="1"/>
    </xf>
    <xf numFmtId="4" fontId="15" fillId="0" borderId="4" xfId="0" applyNumberFormat="1" applyFont="1" applyBorder="1" applyAlignment="1" applyProtection="1">
      <alignment horizontal="center"/>
      <protection hidden="1"/>
    </xf>
  </cellXfs>
  <cellStyles count="9">
    <cellStyle name="Hyperlink" xfId="1" builtinId="8"/>
    <cellStyle name="Hyperlink 2" xfId="6"/>
    <cellStyle name="Standaard" xfId="0" builtinId="0"/>
    <cellStyle name="Standaard 2" xfId="2"/>
    <cellStyle name="Standaard 2 2" xfId="3"/>
    <cellStyle name="Standaard 3" xfId="4"/>
    <cellStyle name="Standaard 4" xfId="5"/>
    <cellStyle name="Standaard 5" xfId="8"/>
    <cellStyle name="Standaard 9"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SERO\SIP\Call%20Line%20SE%20T_SE%20O_SE%20R%20EAN10%20(May%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3_MORTIER\PSMdata\BACKUP\THEONEprodfind-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LLE\Gei&#223;ler\Dialux\PlugIn-Daten\Analyse%20PlugIn%202.0\Leuchten%20Lam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nlfserv\osram\Mijn%20documenten\OSRAM\VKF97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Documents%20and%20Settings\moeskops\Local%20Settings\Temporary%20Internet%20Files\OLK1\VK97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nlfserv\osram\Mijn%20documenten\OSRAM\VK97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Marketing\DRUKWERK\Lichtpocket\Lp2002\prijslijstfeb03\PrijslijstJanuari2001\OudeBestanden\BrutPrijslSep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omoticsystems.be/Users/Xavier/Documents/DOMOTICSYSTEMS/DOMOTICSYSTEMS(excel)/DX2011%20gelinkte%20prijslijst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SET &amp; SEO"/>
      <sheetName val="CL SE R "/>
      <sheetName val="Tabelle1"/>
      <sheetName val="SE R Neolux"/>
      <sheetName val="SE R Tesla"/>
      <sheetName val="SE R Tesla + Neolux + OS EAN10"/>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atsteQuery"/>
      <sheetName val="Blad1"/>
      <sheetName val="Blad3"/>
      <sheetName val="Blad4"/>
      <sheetName val="Blad2"/>
    </sheetNames>
    <sheetDataSet>
      <sheetData sheetId="0"/>
      <sheetData sheetId="1" refreshError="1">
        <row r="2">
          <cell r="A2" t="str">
            <v>CE</v>
          </cell>
          <cell r="B2" t="str">
            <v>Floor</v>
          </cell>
          <cell r="D2" t="str">
            <v>Inbouw</v>
          </cell>
          <cell r="E2" t="str">
            <v>A</v>
          </cell>
          <cell r="F2" t="str">
            <v>IP20</v>
          </cell>
          <cell r="G2" t="str">
            <v>I</v>
          </cell>
          <cell r="H2" t="str">
            <v>Direct</v>
          </cell>
          <cell r="I2" t="str">
            <v>Alu</v>
          </cell>
          <cell r="J2" t="str">
            <v>2G10</v>
          </cell>
          <cell r="K2" t="str">
            <v>230V-50Hz</v>
          </cell>
          <cell r="L2" t="str">
            <v>C</v>
          </cell>
          <cell r="M2">
            <v>1</v>
          </cell>
          <cell r="N2" t="str">
            <v>***QC35</v>
          </cell>
          <cell r="O2" t="str">
            <v>100W</v>
          </cell>
        </row>
        <row r="3">
          <cell r="A3" t="str">
            <v>UL</v>
          </cell>
          <cell r="B3" t="str">
            <v>Wall</v>
          </cell>
          <cell r="D3" t="str">
            <v>Opbouw</v>
          </cell>
          <cell r="E3" t="str">
            <v>B</v>
          </cell>
          <cell r="F3" t="str">
            <v>IP40</v>
          </cell>
          <cell r="G3" t="str">
            <v>II</v>
          </cell>
          <cell r="H3" t="str">
            <v>Indirect</v>
          </cell>
          <cell r="I3" t="str">
            <v>Inox</v>
          </cell>
          <cell r="J3" t="str">
            <v>2G11</v>
          </cell>
          <cell r="K3" t="str">
            <v>230/240V-50/60Hz</v>
          </cell>
          <cell r="L3" t="str">
            <v>EVG</v>
          </cell>
          <cell r="M3">
            <v>2</v>
          </cell>
          <cell r="N3" t="str">
            <v>C35</v>
          </cell>
          <cell r="O3" t="str">
            <v>10W</v>
          </cell>
        </row>
        <row r="4">
          <cell r="A4" t="str">
            <v>ENEC</v>
          </cell>
          <cell r="B4" t="str">
            <v>Ceiling</v>
          </cell>
          <cell r="D4" t="str">
            <v>Pendel</v>
          </cell>
          <cell r="E4" t="str">
            <v>C</v>
          </cell>
          <cell r="F4" t="str">
            <v>IP43</v>
          </cell>
          <cell r="G4" t="str">
            <v>III</v>
          </cell>
          <cell r="H4" t="str">
            <v>Both</v>
          </cell>
          <cell r="I4" t="str">
            <v>Synthetic</v>
          </cell>
          <cell r="J4" t="str">
            <v>B15d</v>
          </cell>
          <cell r="K4" t="str">
            <v>230/240V-50Hz</v>
          </cell>
          <cell r="L4" t="str">
            <v>EVG DIM</v>
          </cell>
          <cell r="M4">
            <v>3</v>
          </cell>
          <cell r="N4" t="str">
            <v>HIPAR20</v>
          </cell>
          <cell r="O4" t="str">
            <v>11W</v>
          </cell>
        </row>
        <row r="5">
          <cell r="A5" t="str">
            <v>CEBEC</v>
          </cell>
          <cell r="B5" t="str">
            <v>Floor - Wall</v>
          </cell>
          <cell r="D5" t="str">
            <v>Profiel</v>
          </cell>
          <cell r="E5" t="str">
            <v>CMAT</v>
          </cell>
          <cell r="F5" t="str">
            <v>IP44</v>
          </cell>
          <cell r="I5" t="str">
            <v>Galvanised</v>
          </cell>
          <cell r="J5" t="str">
            <v>BA15d</v>
          </cell>
          <cell r="K5" t="str">
            <v>12V</v>
          </cell>
          <cell r="L5" t="str">
            <v>KVG</v>
          </cell>
          <cell r="M5">
            <v>4</v>
          </cell>
          <cell r="N5" t="str">
            <v>HIPAR30</v>
          </cell>
          <cell r="O5" t="str">
            <v>12W</v>
          </cell>
        </row>
        <row r="6">
          <cell r="A6" t="str">
            <v>VDE</v>
          </cell>
          <cell r="B6" t="str">
            <v>Floor - Ceiling</v>
          </cell>
          <cell r="E6" t="str">
            <v>M</v>
          </cell>
          <cell r="F6" t="str">
            <v>IP54</v>
          </cell>
          <cell r="I6" t="str">
            <v>Zincor</v>
          </cell>
          <cell r="J6" t="str">
            <v>E14</v>
          </cell>
          <cell r="L6" t="str">
            <v>TE</v>
          </cell>
          <cell r="M6">
            <v>5</v>
          </cell>
          <cell r="N6" t="str">
            <v>HIT150</v>
          </cell>
          <cell r="O6" t="str">
            <v>150W</v>
          </cell>
        </row>
        <row r="7">
          <cell r="B7" t="str">
            <v>Wall - Ceiling</v>
          </cell>
          <cell r="E7" t="str">
            <v>MMAT</v>
          </cell>
          <cell r="F7" t="str">
            <v>IP55</v>
          </cell>
          <cell r="I7" t="str">
            <v>Metal</v>
          </cell>
          <cell r="J7" t="str">
            <v>E14</v>
          </cell>
          <cell r="L7" t="str">
            <v>TEL</v>
          </cell>
          <cell r="M7">
            <v>6</v>
          </cell>
          <cell r="N7" t="str">
            <v>HIT35</v>
          </cell>
          <cell r="O7" t="str">
            <v>15W</v>
          </cell>
        </row>
        <row r="8">
          <cell r="B8" t="str">
            <v>Floor - Wall - Ceiling</v>
          </cell>
          <cell r="E8" t="str">
            <v>W</v>
          </cell>
          <cell r="F8" t="str">
            <v>IP64</v>
          </cell>
          <cell r="I8" t="str">
            <v>Teak</v>
          </cell>
          <cell r="J8" t="str">
            <v>E27Hs</v>
          </cell>
          <cell r="L8" t="str">
            <v>TM</v>
          </cell>
          <cell r="N8" t="str">
            <v>HIT70</v>
          </cell>
          <cell r="O8" t="str">
            <v>18W</v>
          </cell>
        </row>
        <row r="9">
          <cell r="E9" t="str">
            <v>X</v>
          </cell>
          <cell r="F9" t="str">
            <v>IP65</v>
          </cell>
          <cell r="I9" t="str">
            <v>Fermacell</v>
          </cell>
          <cell r="J9" t="str">
            <v>E27Ls</v>
          </cell>
          <cell r="L9" t="str">
            <v>Excl. TE/TM</v>
          </cell>
          <cell r="N9" t="str">
            <v>HIT-CRI</v>
          </cell>
          <cell r="O9" t="str">
            <v>200W</v>
          </cell>
        </row>
        <row r="10">
          <cell r="E10" t="str">
            <v>ANO</v>
          </cell>
          <cell r="F10" t="str">
            <v>IP66</v>
          </cell>
          <cell r="I10" t="str">
            <v>Combi</v>
          </cell>
          <cell r="J10" t="str">
            <v>G12</v>
          </cell>
          <cell r="L10" t="str">
            <v>Excl. KVG/EVG</v>
          </cell>
          <cell r="N10" t="str">
            <v>HIT-DE150</v>
          </cell>
          <cell r="O10" t="str">
            <v>20W</v>
          </cell>
        </row>
        <row r="11">
          <cell r="E11" t="str">
            <v>ALU</v>
          </cell>
          <cell r="F11" t="str">
            <v>IP67</v>
          </cell>
          <cell r="J11" t="str">
            <v>G13</v>
          </cell>
          <cell r="L11" t="str">
            <v>1 x 1~KVG</v>
          </cell>
          <cell r="N11" t="str">
            <v>HIT-DE70</v>
          </cell>
          <cell r="O11" t="str">
            <v>24W</v>
          </cell>
        </row>
        <row r="12">
          <cell r="E12" t="str">
            <v>INOX</v>
          </cell>
          <cell r="J12" t="str">
            <v>G23</v>
          </cell>
          <cell r="L12" t="str">
            <v>2 x 1~KVG</v>
          </cell>
          <cell r="N12" t="str">
            <v>IT-4 25</v>
          </cell>
          <cell r="O12" t="str">
            <v>25W</v>
          </cell>
        </row>
        <row r="13">
          <cell r="E13" t="str">
            <v>PGNC</v>
          </cell>
          <cell r="J13" t="str">
            <v>G24d-1</v>
          </cell>
          <cell r="L13" t="str">
            <v>3 x 1~KVG</v>
          </cell>
          <cell r="N13" t="str">
            <v>QPAR16</v>
          </cell>
          <cell r="O13" t="str">
            <v>26W</v>
          </cell>
        </row>
        <row r="14">
          <cell r="E14" t="str">
            <v>DELTA GREY</v>
          </cell>
          <cell r="J14" t="str">
            <v>G24d-2</v>
          </cell>
          <cell r="L14" t="str">
            <v>1 x 1~EVG</v>
          </cell>
          <cell r="N14" t="str">
            <v>QPAR20</v>
          </cell>
          <cell r="O14" t="str">
            <v>35W</v>
          </cell>
        </row>
        <row r="15">
          <cell r="E15" t="str">
            <v>NEW SILVER</v>
          </cell>
          <cell r="J15" t="str">
            <v>G24d-3</v>
          </cell>
          <cell r="L15" t="str">
            <v>1 x 2~EVG</v>
          </cell>
          <cell r="N15" t="str">
            <v>QPAR30</v>
          </cell>
          <cell r="O15" t="str">
            <v>36W</v>
          </cell>
        </row>
        <row r="16">
          <cell r="J16" t="str">
            <v>G24q3</v>
          </cell>
          <cell r="L16" t="str">
            <v>2 x 2~EVG</v>
          </cell>
          <cell r="N16" t="str">
            <v>QR-CB35</v>
          </cell>
          <cell r="O16" t="str">
            <v>40W</v>
          </cell>
        </row>
        <row r="17">
          <cell r="J17" t="str">
            <v>G4</v>
          </cell>
          <cell r="L17" t="str">
            <v>1 x 1~EVG DIM</v>
          </cell>
          <cell r="N17" t="str">
            <v>QR-CB51</v>
          </cell>
          <cell r="O17" t="str">
            <v>50W</v>
          </cell>
        </row>
        <row r="18">
          <cell r="J18" t="str">
            <v>G53</v>
          </cell>
          <cell r="L18" t="str">
            <v>1 x 2~EVG DIM</v>
          </cell>
          <cell r="N18" t="str">
            <v>QR-CB51 COATED</v>
          </cell>
          <cell r="O18" t="str">
            <v>54W</v>
          </cell>
        </row>
        <row r="19">
          <cell r="J19" t="str">
            <v>G53</v>
          </cell>
          <cell r="L19" t="str">
            <v>2 x 2~EVG DIM</v>
          </cell>
          <cell r="N19" t="str">
            <v>QR-CBC51</v>
          </cell>
          <cell r="O19" t="str">
            <v>55W</v>
          </cell>
        </row>
        <row r="20">
          <cell r="J20" t="str">
            <v>G8,5</v>
          </cell>
          <cell r="L20" t="str">
            <v>1 x 1~EVG + 1 x 2~EVG</v>
          </cell>
          <cell r="N20" t="str">
            <v>QR-HP111</v>
          </cell>
          <cell r="O20" t="str">
            <v>58W</v>
          </cell>
        </row>
        <row r="21">
          <cell r="J21" t="str">
            <v>G9</v>
          </cell>
          <cell r="L21" t="str">
            <v>1 x 1~EVG DIM + 1 x 2~EVG DIM</v>
          </cell>
          <cell r="N21" t="str">
            <v>QR-LP111</v>
          </cell>
          <cell r="O21" t="str">
            <v>5W</v>
          </cell>
        </row>
        <row r="22">
          <cell r="J22" t="str">
            <v>GU10</v>
          </cell>
          <cell r="N22" t="str">
            <v>QR-LP70</v>
          </cell>
          <cell r="O22" t="str">
            <v>60W</v>
          </cell>
        </row>
        <row r="23">
          <cell r="J23" t="str">
            <v>GU5,3</v>
          </cell>
          <cell r="N23" t="str">
            <v>QT12</v>
          </cell>
          <cell r="O23" t="str">
            <v>75W</v>
          </cell>
        </row>
        <row r="24">
          <cell r="J24" t="str">
            <v>GX24d-2</v>
          </cell>
          <cell r="N24" t="str">
            <v>QT14</v>
          </cell>
          <cell r="O24" t="str">
            <v>90W</v>
          </cell>
        </row>
        <row r="25">
          <cell r="J25" t="str">
            <v>GX5,3</v>
          </cell>
          <cell r="N25" t="str">
            <v>QT18</v>
          </cell>
          <cell r="O25" t="str">
            <v>9W</v>
          </cell>
        </row>
        <row r="26">
          <cell r="J26" t="str">
            <v>GY6,35</v>
          </cell>
          <cell r="N26" t="str">
            <v>QT32</v>
          </cell>
        </row>
        <row r="27">
          <cell r="J27" t="str">
            <v>RX7s</v>
          </cell>
          <cell r="N27" t="str">
            <v>QT9</v>
          </cell>
        </row>
        <row r="28">
          <cell r="J28" t="str">
            <v>RX7s-15</v>
          </cell>
          <cell r="N28" t="str">
            <v>QT-DE12</v>
          </cell>
        </row>
        <row r="29">
          <cell r="J29" t="str">
            <v>RX7s-24</v>
          </cell>
          <cell r="N29" t="str">
            <v>T16 FH</v>
          </cell>
        </row>
        <row r="30">
          <cell r="N30" t="str">
            <v>T16 FQ</v>
          </cell>
        </row>
        <row r="31">
          <cell r="N31" t="str">
            <v>T26</v>
          </cell>
        </row>
        <row r="32">
          <cell r="N32" t="str">
            <v>TC-D</v>
          </cell>
        </row>
        <row r="33">
          <cell r="N33" t="str">
            <v>TC-DEL</v>
          </cell>
        </row>
        <row r="34">
          <cell r="N34" t="str">
            <v>TC-DSE</v>
          </cell>
        </row>
        <row r="35">
          <cell r="N35" t="str">
            <v>TC-F</v>
          </cell>
        </row>
        <row r="36">
          <cell r="N36" t="str">
            <v>TC-L</v>
          </cell>
        </row>
        <row r="37">
          <cell r="N37" t="str">
            <v>TCR-TSE</v>
          </cell>
        </row>
        <row r="38">
          <cell r="N38" t="str">
            <v>TC-S</v>
          </cell>
        </row>
        <row r="39">
          <cell r="N39" t="str">
            <v>TC-T</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mpe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lo LV,Trafo'98"/>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K9798DOELEN"/>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K9798DOELEN"/>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RAGEN RM"/>
      <sheetName val="brutopr onl per 1.10,99 org."/>
      <sheetName val="rm-art"/>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tingen rexel"/>
      <sheetName val="PARA"/>
      <sheetName val="Lamps"/>
      <sheetName val="CJC"/>
      <sheetName val="Helia"/>
      <sheetName val="lampen 1&gt;170(prijslijst)"/>
      <sheetName val="lampen 171&gt;340(prijslijst)"/>
      <sheetName val="LTB2011"/>
      <sheetName val="STEPH2011"/>
      <sheetName val="ARTSOUND2010"/>
      <sheetName val="CHANNELPLUS2010"/>
      <sheetName val="INTEGRA2010AK"/>
      <sheetName val="Sonance 2010"/>
      <sheetName val="Kreon2011"/>
      <sheetName val="Delta2010"/>
      <sheetName val="PSM2010"/>
      <sheetName val="LUMIS2010"/>
      <sheetName val="PIL2010"/>
      <sheetName val="BEL2010"/>
      <sheetName val="SYL2011"/>
      <sheetName val="Osram2011"/>
      <sheetName val="Modular2011"/>
      <sheetName val="LEGRAND2011"/>
      <sheetName val="SCHNEIDER2010"/>
      <sheetName val="CAME2008"/>
      <sheetName val="APart2010"/>
      <sheetName val="VOGELS2010"/>
      <sheetName val="MARTINI2010"/>
      <sheetName val="CDVI2011"/>
      <sheetName val="ELIMPO2011"/>
      <sheetName val="NuVo2010"/>
      <sheetName val="Chiayo2010"/>
      <sheetName val="GALAXY2011"/>
      <sheetName val="Niko"/>
      <sheetName val="CRESTRON2011"/>
      <sheetName val="TICINO 2011"/>
      <sheetName val="CONSON2011"/>
      <sheetName val="CRESTRON2014"/>
      <sheetName val="ARTSOUND2014"/>
      <sheetName val="ARTSOUND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
          <cell r="B1" t="str">
            <v>ART NR</v>
          </cell>
          <cell r="C1" t="str">
            <v>Omschrijving 30 karakters</v>
          </cell>
          <cell r="D1" t="str">
            <v>Volledige omschrijving</v>
          </cell>
          <cell r="E1" t="str">
            <v>Bruto prijs</v>
          </cell>
          <cell r="F1" t="str">
            <v>Bebat</v>
          </cell>
        </row>
        <row r="2">
          <cell r="B2" t="str">
            <v>001A3000A</v>
          </cell>
          <cell r="C2" t="str">
            <v>Draaihekmotor 230V- 3 m</v>
          </cell>
          <cell r="D2" t="str">
            <v>Onomkeerbare motor 230V A.C-150W voor draaihek met een max vleugelbreedte van 3 m. Openingstijd 19 sec.(90°)- twee eindelopen</v>
          </cell>
          <cell r="E2">
            <v>586</v>
          </cell>
        </row>
        <row r="3">
          <cell r="B3" t="str">
            <v>001A3024N</v>
          </cell>
          <cell r="C3" t="str">
            <v>Draaihekmotor 24V - 3 m</v>
          </cell>
          <cell r="D3" t="str">
            <v>Onomkeerbare motor 24V D.C-120 W voor draaihek met een max vleugelbreedte van 3 m. Regelbare openingstijd</v>
          </cell>
          <cell r="E3">
            <v>669.2</v>
          </cell>
        </row>
        <row r="4">
          <cell r="B4" t="str">
            <v>001A4364</v>
          </cell>
          <cell r="C4" t="str">
            <v>Ontgrendelingssysteem</v>
          </cell>
          <cell r="D4" t="str">
            <v>Basis ontgrendelingssysteem met hendel voor ondergrondse draaihekmotor</v>
          </cell>
          <cell r="E4">
            <v>51.4</v>
          </cell>
        </row>
        <row r="5">
          <cell r="B5" t="str">
            <v>001A4365</v>
          </cell>
          <cell r="C5" t="str">
            <v>Ontgrendelingssysteem</v>
          </cell>
          <cell r="D5" t="str">
            <v>PLUS ontgrendelingssysteem met driehoekssleutel voor ondergrondse draaihekmotor</v>
          </cell>
          <cell r="E5">
            <v>77.099999999999994</v>
          </cell>
        </row>
        <row r="6">
          <cell r="B6" t="str">
            <v>001A4366</v>
          </cell>
          <cell r="C6" t="str">
            <v>Ontgrendelingssysteem</v>
          </cell>
          <cell r="D6" t="str">
            <v>TOP ontgrendelingssysteem met Euro DIN cilinder voor ondergrondse draaihekmotor</v>
          </cell>
          <cell r="E6">
            <v>102.8</v>
          </cell>
        </row>
        <row r="7">
          <cell r="B7" t="str">
            <v>001A4370</v>
          </cell>
          <cell r="C7" t="str">
            <v>Overbrengingsarm max140°</v>
          </cell>
          <cell r="D7" t="str">
            <v>Overbrengingsarm voor openingshoek tot 140°(max 2 m per vleugel) voor ondergrondse draaihekmotor</v>
          </cell>
          <cell r="E7">
            <v>103.8</v>
          </cell>
        </row>
        <row r="8">
          <cell r="B8" t="str">
            <v>001A4472</v>
          </cell>
          <cell r="C8" t="str">
            <v>Overbrengingsarm regelbaar</v>
          </cell>
          <cell r="D8" t="str">
            <v>Regelbare overbrengingsarm voor ondergrondse draaihekmotor om de vleugel te stoppen in open stand</v>
          </cell>
          <cell r="E8">
            <v>135.69999999999999</v>
          </cell>
        </row>
        <row r="9">
          <cell r="B9" t="str">
            <v>001A5000A</v>
          </cell>
          <cell r="C9" t="str">
            <v>Draaihekmotor 230V- 5 m</v>
          </cell>
          <cell r="D9" t="str">
            <v>Onomkeerbare motor 230V A.C-150W.voor draaihek met een max vleugelbreedte van 5 m. Openingstijd 32 sec.(90°) -Twee eindelopen</v>
          </cell>
          <cell r="E9">
            <v>623</v>
          </cell>
        </row>
        <row r="10">
          <cell r="B10" t="str">
            <v>001A5024N</v>
          </cell>
          <cell r="C10" t="str">
            <v>Draaihekmotor 24V - 5 m</v>
          </cell>
          <cell r="D10" t="str">
            <v>Onomkeerbare motor 24V D.C-120 W.voor draaihek met een max vleugelbreedte van 5 m. Regelbare openingstijd</v>
          </cell>
          <cell r="E10">
            <v>706.2</v>
          </cell>
        </row>
        <row r="11">
          <cell r="B11" t="str">
            <v>001AF40</v>
          </cell>
          <cell r="C11" t="str">
            <v>Frequentieprint 40.685MHz</v>
          </cell>
          <cell r="D11" t="str">
            <v>Inplugbare frequentieprint op 40.685MHz</v>
          </cell>
          <cell r="E11">
            <v>53.5</v>
          </cell>
        </row>
        <row r="12">
          <cell r="B12" t="str">
            <v>001AF43S</v>
          </cell>
          <cell r="C12" t="str">
            <v>Frequentieprint 433.92 MHz</v>
          </cell>
          <cell r="D12" t="str">
            <v>Inplugbare frequentieprint op 433.92 MHz</v>
          </cell>
          <cell r="E12">
            <v>35.5</v>
          </cell>
        </row>
        <row r="13">
          <cell r="B13" t="str">
            <v>001AF43SM</v>
          </cell>
          <cell r="C13" t="str">
            <v>Frequentieprint 433.92 MHz</v>
          </cell>
          <cell r="D13" t="str">
            <v>Inplugbare frequentieprint op 433.92 MHz met Eeprom geheugen dat 128 verschillende codes kan onthouden</v>
          </cell>
          <cell r="E13">
            <v>103.8</v>
          </cell>
        </row>
        <row r="14">
          <cell r="B14" t="str">
            <v>001AF43SR</v>
          </cell>
          <cell r="C14" t="str">
            <v>Frequentieprint rollingcode</v>
          </cell>
          <cell r="D14" t="str">
            <v>Inplugbaar frequentieprintje op 433.92 MHz rollingcode (max. 25 zenders)</v>
          </cell>
          <cell r="E14">
            <v>120.3</v>
          </cell>
        </row>
        <row r="15">
          <cell r="B15" t="str">
            <v>001AF43TW</v>
          </cell>
          <cell r="C15" t="str">
            <v>Frequentieprint 433.92 MHz</v>
          </cell>
          <cell r="D15" t="str">
            <v>Inplugbare frequentieprint op 433.92 MHz</v>
          </cell>
          <cell r="E15">
            <v>75</v>
          </cell>
        </row>
        <row r="16">
          <cell r="B16" t="str">
            <v>001ARK1</v>
          </cell>
          <cell r="C16" t="str">
            <v>Smalle beugel</v>
          </cell>
          <cell r="D16" t="str">
            <v>Smalle beugel 35 cm breedte voor parkingreservatiesysteem</v>
          </cell>
          <cell r="E16">
            <v>140.80000000000001</v>
          </cell>
        </row>
        <row r="17">
          <cell r="B17" t="str">
            <v>001ARK2</v>
          </cell>
          <cell r="C17" t="str">
            <v>Brede beugel</v>
          </cell>
          <cell r="D17" t="str">
            <v>Brede beugel (80cm) voor parkingreservatiesysteem</v>
          </cell>
          <cell r="E17">
            <v>264.2</v>
          </cell>
        </row>
        <row r="18">
          <cell r="B18" t="str">
            <v>001AT01</v>
          </cell>
          <cell r="C18" t="str">
            <v>Zender rolling code</v>
          </cell>
          <cell r="D18" t="str">
            <v>1 kanaalszender rolling code op 433,92 MHz (4.294.967.896 combinaties)</v>
          </cell>
          <cell r="E18">
            <v>35.5</v>
          </cell>
          <cell r="F18">
            <v>0.24</v>
          </cell>
        </row>
        <row r="19">
          <cell r="B19" t="str">
            <v>001AT02</v>
          </cell>
          <cell r="C19" t="str">
            <v>Zender rolling code</v>
          </cell>
          <cell r="D19" t="str">
            <v>2 kanaalszender rolling code op 433,92 MHz (4.294.967.896 combinaties)</v>
          </cell>
          <cell r="E19">
            <v>38.6</v>
          </cell>
          <cell r="F19">
            <v>0.24</v>
          </cell>
        </row>
        <row r="20">
          <cell r="B20" t="str">
            <v>001AT04</v>
          </cell>
          <cell r="C20" t="str">
            <v>Zender rolling code</v>
          </cell>
          <cell r="D20" t="str">
            <v>4 kanaalszender rolling code op 433,92 MHz (4.294.967.896 combinaties)</v>
          </cell>
          <cell r="E20">
            <v>47.3</v>
          </cell>
          <cell r="F20">
            <v>0.24</v>
          </cell>
        </row>
        <row r="21">
          <cell r="B21" t="str">
            <v>001B4337</v>
          </cell>
          <cell r="C21" t="str">
            <v>Tandwielen voor schuifhekmotor</v>
          </cell>
          <cell r="D21" t="str">
            <v>Tandwielkit voor aandrijving met ketting voor BX schuifhekmotor</v>
          </cell>
          <cell r="E21">
            <v>307.39999999999998</v>
          </cell>
        </row>
        <row r="22">
          <cell r="B22" t="str">
            <v>001B4353</v>
          </cell>
          <cell r="C22" t="str">
            <v>Tandwielen voor schuifhekmotor</v>
          </cell>
          <cell r="D22" t="str">
            <v>Tandwielkit voor aandrijving met ketting voor BK schuifhekmotor</v>
          </cell>
          <cell r="E22">
            <v>307.39999999999998</v>
          </cell>
        </row>
        <row r="23">
          <cell r="B23" t="str">
            <v>001BK-1200</v>
          </cell>
          <cell r="C23" t="str">
            <v>Schuifhekmotor 230V 1200 kg</v>
          </cell>
          <cell r="D23" t="str">
            <v>Volledige automatisering 230 V  voor schuifhek tot 1200 kg met elektronische printkaart, radio decodering en mechanische eindelopen</v>
          </cell>
          <cell r="E23">
            <v>1027</v>
          </cell>
        </row>
        <row r="24">
          <cell r="B24" t="str">
            <v>001BK-1200P</v>
          </cell>
          <cell r="C24" t="str">
            <v>Schuifhekmotor 230V 1200 kg</v>
          </cell>
          <cell r="D24" t="str">
            <v>Volledige automatisering 230 V voor schuifhek tot 1200 kg, ingebouwde elektronische printkaart, radio decodering, mechanische eindelopen en geïntegreerd radiodeblokkeersysteem PRATICO  met ingebouwde batterij van 12V - 1,2Ah</v>
          </cell>
          <cell r="E24">
            <v>1304.5</v>
          </cell>
        </row>
        <row r="25">
          <cell r="B25" t="str">
            <v>001BK-1800</v>
          </cell>
          <cell r="C25" t="str">
            <v>Schuifhekmotor 230V 1800 kg</v>
          </cell>
          <cell r="D25" t="str">
            <v>Volledige automatisering 230 V  voor schuifhek tot 1800 kg met elektronische printkaart, radio decodering en mechanische eindelopen</v>
          </cell>
          <cell r="E25">
            <v>1135.9000000000001</v>
          </cell>
        </row>
        <row r="26">
          <cell r="B26" t="str">
            <v>001BK-2200A</v>
          </cell>
          <cell r="C26" t="str">
            <v>Schuifhekmotor 230V 1800 kg</v>
          </cell>
          <cell r="D26" t="str">
            <v>Volledige automatisering 230 V  voor schuifhek tot 2200 kg met elektronische printkaart, radio decodering en mechanische eindelopen</v>
          </cell>
          <cell r="E26">
            <v>1264.4000000000001</v>
          </cell>
        </row>
        <row r="27">
          <cell r="B27" t="str">
            <v>001BK-2200T</v>
          </cell>
          <cell r="C27" t="str">
            <v>Schuifhekmotor driefasig</v>
          </cell>
          <cell r="D27" t="str">
            <v>Motor 230V-400V A.C driefasig voor schuifhekken tot 2200 Kg. Tandwiel Mod. 6</v>
          </cell>
          <cell r="E27">
            <v>1014.6</v>
          </cell>
        </row>
        <row r="28">
          <cell r="B28" t="str">
            <v>001BK-800</v>
          </cell>
          <cell r="C28" t="str">
            <v>Schuifhekmotor 230V 800kg</v>
          </cell>
          <cell r="D28" t="str">
            <v>Volledige automatisering 230 V  voor schuifhek tot 800 kg -intensief gebruik, met elektronische printkaart, radio decodering en mechanische eindelopen</v>
          </cell>
          <cell r="E28">
            <v>1326.1</v>
          </cell>
        </row>
        <row r="29">
          <cell r="B29" t="str">
            <v>001BKE-1200</v>
          </cell>
          <cell r="C29" t="str">
            <v>Schuifhekmotor 230V 1200 kg</v>
          </cell>
          <cell r="D29" t="str">
            <v>Volledige automatisering 230 V voor schuifhek tot 1200 kg en  met een max. vleugelbreedte van 13 m, met elektronische printkaart, radio decodering en encoder voor de controle van de beweging,</v>
          </cell>
          <cell r="E29">
            <v>1225.4000000000001</v>
          </cell>
        </row>
        <row r="30">
          <cell r="B30" t="str">
            <v>001BKE-1800</v>
          </cell>
          <cell r="C30" t="str">
            <v>Schuifhekmotor 230V 1800 kg</v>
          </cell>
          <cell r="D30" t="str">
            <v>Volledige automatisering 230 V voor schuifhek tot 1800 kg en  met een max. vleugelbreedte van 13 m, met elektronische printkaart, radio decodering en encoder voor de controle van de beweging,</v>
          </cell>
          <cell r="E30">
            <v>1336.4</v>
          </cell>
        </row>
        <row r="31">
          <cell r="B31" t="str">
            <v>001BKE-2200A</v>
          </cell>
          <cell r="C31" t="str">
            <v>Schuifhekmotor 230V 2200 kg</v>
          </cell>
          <cell r="D31" t="str">
            <v>Volledige automatisering 230 V voor schuifhek tot 2200 kg en met een max. vleugelbreedte van 13 m, met elektronische printkaart, radio decodering en encoder voor de contrôle van de beweging(mod 4)</v>
          </cell>
          <cell r="E31">
            <v>1464.9</v>
          </cell>
        </row>
        <row r="32">
          <cell r="B32" t="str">
            <v>001BRC15</v>
          </cell>
          <cell r="C32" t="str">
            <v>Voeding veiligheidsprofiel</v>
          </cell>
          <cell r="D32" t="str">
            <v>Voedingssysteem voor veiligheidsprofiel met inwendige kabel en bevestigingsstukken voor hekken tot 5 m (Samenstelling van deze artikel: 1 BRC5 + 1 BRCP)</v>
          </cell>
          <cell r="E32">
            <v>920.1</v>
          </cell>
        </row>
        <row r="33">
          <cell r="B33" t="str">
            <v>001BRCP</v>
          </cell>
          <cell r="C33" t="str">
            <v>Verlengprofiel</v>
          </cell>
          <cell r="D33" t="str">
            <v>Verlengprofiel in aluminium  voor BRC15 - L= 5,10m</v>
          </cell>
          <cell r="E33">
            <v>173.7</v>
          </cell>
        </row>
        <row r="34">
          <cell r="B34" t="str">
            <v>001BSF</v>
          </cell>
          <cell r="C34" t="str">
            <v>Afremmodule voor schuifhek</v>
          </cell>
          <cell r="D34" t="str">
            <v>Toebehoren voor afremming van schuifhekmotoren voor schuifhekken tot 1200 kg (voor tandwiel mod.4)</v>
          </cell>
          <cell r="E34">
            <v>436.9</v>
          </cell>
        </row>
        <row r="35">
          <cell r="B35" t="str">
            <v>001BX-10</v>
          </cell>
          <cell r="C35" t="str">
            <v>Schuifhekmotor 230V 800kg</v>
          </cell>
          <cell r="D35" t="str">
            <v>Complete automatisering 230V voor schuifhek tot 800 kg en met een max.vleugelbreedte van 14 m,  elektronische printkaart met display voor de programmering van de functies, radio decodering, encoder voor de controle van de beweging en hindernisdetectie</v>
          </cell>
          <cell r="E35">
            <v>935</v>
          </cell>
        </row>
        <row r="36">
          <cell r="B36" t="str">
            <v>001BX-243</v>
          </cell>
          <cell r="C36" t="str">
            <v>Schuifhekmotor 24V 300kg</v>
          </cell>
          <cell r="D36" t="str">
            <v>Complete automatisering 24V voor schuifhek tot 300 kg en met een max. vleugelbreedte van 8,5 m. met elektronische printkaart, radio decodering, encoder voor de controle van de beweging, hindernisdetectie en mechanische eindelopen</v>
          </cell>
          <cell r="E36">
            <v>741</v>
          </cell>
        </row>
        <row r="37">
          <cell r="B37" t="str">
            <v>001BX-246</v>
          </cell>
          <cell r="C37" t="str">
            <v>Schuifhekmotor 24V 600kg</v>
          </cell>
          <cell r="D37" t="str">
            <v>Complete automatisering 24V voor schuifhek tot 600 kg,elektronische printkaart, radio decodering,encoder voor de controle van de beweging,hindernisdetectie,mechanische eindelopen, kaart voor aansluiting van de batterijen en plaats voor 2 bat. 12V-1,2Ah</v>
          </cell>
          <cell r="E37">
            <v>949</v>
          </cell>
        </row>
        <row r="38">
          <cell r="B38" t="str">
            <v>001BX-78</v>
          </cell>
          <cell r="C38" t="str">
            <v>Schuifhekmotor 230V 800kg</v>
          </cell>
          <cell r="D38" t="str">
            <v>Complete automatisering 230V voor schuifhek tot 800 kg en met een max. vleugelbreedte van 14m,  elektronische printkaart met display voor de programmering van de functies, radio decodering, encoder voor de controle van de beweging en hindernisdetectie</v>
          </cell>
          <cell r="E38">
            <v>809</v>
          </cell>
        </row>
        <row r="39">
          <cell r="B39" t="str">
            <v>001BX-P</v>
          </cell>
          <cell r="C39" t="str">
            <v>Schuifhekmotor 230V 600kg</v>
          </cell>
          <cell r="D39" t="str">
            <v>Complete automatisering 230V voor schuifhek tot 600 kg, ingebouwde elektronische printkaart, radio decodering en geïntegreerd radiodeblokkeersysteem PRATICO, met ingebouwde batterij van 12V - 1,2Ah</v>
          </cell>
          <cell r="E39">
            <v>1027</v>
          </cell>
        </row>
        <row r="40">
          <cell r="B40" t="str">
            <v>001C001</v>
          </cell>
          <cell r="C40" t="str">
            <v>Takel</v>
          </cell>
          <cell r="D40" t="str">
            <v>Takel voor manuele handeling (ketting L = 10 m) voor sectionaalpoorten</v>
          </cell>
          <cell r="E40">
            <v>151.6</v>
          </cell>
        </row>
        <row r="41">
          <cell r="B41" t="str">
            <v>001C002</v>
          </cell>
          <cell r="C41" t="str">
            <v>Ontgrendelingssysteem</v>
          </cell>
          <cell r="D41" t="str">
            <v>Ontgrendelingssysteem voor F en CBX motoren</v>
          </cell>
          <cell r="E41">
            <v>29.8</v>
          </cell>
        </row>
        <row r="42">
          <cell r="B42" t="str">
            <v>001C003</v>
          </cell>
          <cell r="C42" t="str">
            <v>Bevestigingstoebehoren CBX</v>
          </cell>
          <cell r="D42" t="str">
            <v>Aanpassingskit voor plaatsing van een CBX motor op een industriële schuifdeur (met Z26 tandwiel)</v>
          </cell>
          <cell r="E42">
            <v>271.39999999999998</v>
          </cell>
        </row>
        <row r="43">
          <cell r="B43" t="str">
            <v>001C004</v>
          </cell>
          <cell r="C43" t="str">
            <v>Bevestigingstoebehoren CBX</v>
          </cell>
          <cell r="D43" t="str">
            <v>Aanpassingskit voor plaatsing van een CBX motor op een industriële vouwdeur (met Z26 tandwiel)</v>
          </cell>
          <cell r="E43">
            <v>240</v>
          </cell>
        </row>
        <row r="44">
          <cell r="B44" t="str">
            <v>001C005</v>
          </cell>
          <cell r="C44" t="str">
            <v>Bevestigingstoebehoren CBX</v>
          </cell>
          <cell r="D44" t="str">
            <v>Aanpassingskit voor kettingtransmissie op sectionaalpoorten (met Z26 en Z45 tandwielen)</v>
          </cell>
          <cell r="E44">
            <v>165</v>
          </cell>
        </row>
        <row r="45">
          <cell r="B45" t="str">
            <v>001C007</v>
          </cell>
          <cell r="C45" t="str">
            <v>Bevestigingstoebehoren CBX</v>
          </cell>
          <cell r="D45" t="str">
            <v>Aanpassingskit voor plaatsing van een CBX motor op sectionaalpoorten met as Ø 25mm</v>
          </cell>
          <cell r="E45">
            <v>159.30000000000001</v>
          </cell>
        </row>
        <row r="46">
          <cell r="B46" t="str">
            <v>001C008</v>
          </cell>
          <cell r="C46" t="str">
            <v>Bevestigingstoebehoren CBX</v>
          </cell>
          <cell r="D46" t="str">
            <v>Aanpassingskit voor plaatsing van een CBX motor op sectionaalpoort met as Ø40mm</v>
          </cell>
          <cell r="E46">
            <v>163.5</v>
          </cell>
        </row>
        <row r="47">
          <cell r="B47" t="str">
            <v>001C009</v>
          </cell>
          <cell r="C47" t="str">
            <v>Bevestigingstoebehoren CBX</v>
          </cell>
          <cell r="D47" t="str">
            <v>Beugel voor plaatsing van een CBX motor op sectionaalpoorten met as Ø25,4mm</v>
          </cell>
          <cell r="E47">
            <v>37.200000000000003</v>
          </cell>
        </row>
        <row r="48">
          <cell r="B48" t="str">
            <v>001CAR-2</v>
          </cell>
          <cell r="C48" t="str">
            <v xml:space="preserve"> Kettinggeleider</v>
          </cell>
          <cell r="D48" t="str">
            <v>Bovengrondse kettinggeleider (lengte= 2 m)voor CAT automatische kettingafsluiting</v>
          </cell>
          <cell r="E48">
            <v>190.2</v>
          </cell>
        </row>
        <row r="49">
          <cell r="B49" t="str">
            <v>001CAR-4</v>
          </cell>
          <cell r="C49" t="str">
            <v xml:space="preserve"> Kettinggeleider</v>
          </cell>
          <cell r="D49" t="str">
            <v>Ondergrondse kettinggeleider (lengte= 2 m)voor CAT automatische kettingafsluiting</v>
          </cell>
          <cell r="E49">
            <v>172.7</v>
          </cell>
        </row>
        <row r="50">
          <cell r="B50" t="str">
            <v>001CAT-15</v>
          </cell>
          <cell r="C50" t="str">
            <v>Ketting voor kettingagsluiting</v>
          </cell>
          <cell r="D50" t="str">
            <v>Ketting 5 mm gelakt RAL 2004 voor doorgang tot 16 m (lengte ketting 15,5 m)</v>
          </cell>
          <cell r="E50">
            <v>128.5</v>
          </cell>
        </row>
        <row r="51">
          <cell r="B51" t="str">
            <v>001CAT-5</v>
          </cell>
          <cell r="C51" t="str">
            <v>Ketting voor kettingagsluiting</v>
          </cell>
          <cell r="D51" t="str">
            <v>Ketting 9 mm gelakt RAL 2004 voor doorgang tot 8 m (lengte ketting 7,5 m)</v>
          </cell>
          <cell r="E51">
            <v>128.5</v>
          </cell>
        </row>
        <row r="52">
          <cell r="B52" t="str">
            <v>001CAT-5F</v>
          </cell>
          <cell r="C52" t="str">
            <v>Ketting voor kettingagsluiting</v>
          </cell>
          <cell r="D52" t="str">
            <v>Ketting 5 mm gelakt RAL 2004 voor doorgang tot 7,5 m</v>
          </cell>
          <cell r="E52">
            <v>128.5</v>
          </cell>
        </row>
        <row r="53">
          <cell r="B53" t="str">
            <v>001CAT-I</v>
          </cell>
          <cell r="C53" t="str">
            <v>Vaste paal kettingafsluiting</v>
          </cell>
          <cell r="D53" t="str">
            <v>Vaste paal met kettinghaak voor CAT automatische kettingafsluiting</v>
          </cell>
          <cell r="E53">
            <v>742.2</v>
          </cell>
        </row>
        <row r="54">
          <cell r="B54" t="str">
            <v>001CAT-X</v>
          </cell>
          <cell r="C54" t="str">
            <v>Automatische kettingafsluiting</v>
          </cell>
          <cell r="D54" t="str">
            <v>Automatische kettingafsluiting met motor 230V- 300W en ingebouwde sturing</v>
          </cell>
          <cell r="E54">
            <v>1482.4</v>
          </cell>
        </row>
        <row r="55">
          <cell r="B55" t="str">
            <v>001CAT-X24</v>
          </cell>
          <cell r="C55" t="str">
            <v>Automatische kettingafsluiting</v>
          </cell>
          <cell r="D55" t="str">
            <v>Automatische kettingafsluiting met motor 24V D.C en ingebouwde sturing</v>
          </cell>
          <cell r="E55">
            <v>2052.9</v>
          </cell>
        </row>
        <row r="56">
          <cell r="B56" t="str">
            <v>001C-BX</v>
          </cell>
          <cell r="C56" t="str">
            <v>Motor 230V industriële poorten</v>
          </cell>
          <cell r="D56" t="str">
            <v>Motor op 230V A.C. met mechanische eindelopen voor industriële poorten</v>
          </cell>
          <cell r="E56">
            <v>672.3</v>
          </cell>
        </row>
        <row r="57">
          <cell r="B57" t="str">
            <v>001C-BXE</v>
          </cell>
          <cell r="C57" t="str">
            <v>Motor 230V industriële poorten</v>
          </cell>
          <cell r="D57" t="str">
            <v>Motor op 230V A.C. met encoder voor industriële poorten</v>
          </cell>
          <cell r="E57">
            <v>615.79999999999995</v>
          </cell>
        </row>
        <row r="58">
          <cell r="B58" t="str">
            <v>001C-BXE24</v>
          </cell>
          <cell r="C58" t="str">
            <v>Motor 24V industriële poorten</v>
          </cell>
          <cell r="D58" t="str">
            <v>Motor op 24V D.C. met encoder voor industriële poorten</v>
          </cell>
          <cell r="E58">
            <v>776.1</v>
          </cell>
        </row>
        <row r="59">
          <cell r="B59" t="str">
            <v>001C-BXET</v>
          </cell>
          <cell r="C59" t="str">
            <v>Motor drief. industriële poort</v>
          </cell>
          <cell r="D59" t="str">
            <v>Motor op 230/400V driefasig met encoder voor industriële poorten</v>
          </cell>
          <cell r="E59">
            <v>663.1</v>
          </cell>
        </row>
        <row r="60">
          <cell r="B60" t="str">
            <v>001C-BXT</v>
          </cell>
          <cell r="C60" t="str">
            <v>Motor drief. industriële poort</v>
          </cell>
          <cell r="D60" t="str">
            <v>Motor op 230/400V driefasig met mechanische eindelopen voor industriële poorten</v>
          </cell>
          <cell r="E60">
            <v>672.3</v>
          </cell>
        </row>
        <row r="61">
          <cell r="B61" t="str">
            <v>001CGP</v>
          </cell>
          <cell r="C61" t="str">
            <v>Kettinggeleider</v>
          </cell>
          <cell r="D61" t="str">
            <v>Kettinggeleider met kap voor plaatsing van een CBX motor op schuifdeur</v>
          </cell>
          <cell r="E61">
            <v>90</v>
          </cell>
        </row>
        <row r="62">
          <cell r="B62" t="str">
            <v>001CLM</v>
          </cell>
          <cell r="C62" t="str">
            <v>Paaltje voor schakelaar</v>
          </cell>
          <cell r="D62" t="str">
            <v>Paaltje in aluminium voor sleutelschakelaar en magnetische sleutelschakelaar H= 1 m</v>
          </cell>
          <cell r="E62">
            <v>79.2</v>
          </cell>
        </row>
        <row r="63">
          <cell r="B63" t="str">
            <v>001CLMN</v>
          </cell>
          <cell r="C63" t="str">
            <v>Paaltje voor schakelaar</v>
          </cell>
          <cell r="D63" t="str">
            <v>Zwart paaltje in aluminium voor sleutelschakelaar en magnetische sleutelschakelaar H= 1 m</v>
          </cell>
          <cell r="E63">
            <v>79.2</v>
          </cell>
        </row>
        <row r="64">
          <cell r="B64" t="str">
            <v>001CMP</v>
          </cell>
          <cell r="C64" t="str">
            <v>Gevoelig rubber met profiel</v>
          </cell>
          <cell r="D64" t="str">
            <v>Gevoelig rubber met aluminium profiel. L = 4 m voor DF veiligheidsprofiel</v>
          </cell>
          <cell r="E64">
            <v>47.3</v>
          </cell>
        </row>
        <row r="65">
          <cell r="B65" t="str">
            <v>001CMS</v>
          </cell>
          <cell r="C65" t="str">
            <v>Ontgrendelingssysteem</v>
          </cell>
          <cell r="D65" t="str">
            <v>Ontgrendelingssysteem met gepersonaliseerde sleutel en kabel L = 7 m</v>
          </cell>
          <cell r="E65">
            <v>166.5</v>
          </cell>
        </row>
        <row r="66">
          <cell r="B66" t="str">
            <v>001CSS</v>
          </cell>
          <cell r="C66" t="str">
            <v>Paaltje voor schakelaar</v>
          </cell>
          <cell r="D66" t="str">
            <v>Paaltje in geanodiseerde aluminium voor inbouwsleutelschakelaar en inbouwcodeklavier in aluminium H = 1 m</v>
          </cell>
          <cell r="E66">
            <v>72.5</v>
          </cell>
        </row>
        <row r="67">
          <cell r="B67" t="str">
            <v>001CSSN</v>
          </cell>
          <cell r="C67" t="str">
            <v>Paaltje voor schakelaar</v>
          </cell>
          <cell r="D67" t="str">
            <v>Paaltje voor inbouwsleutelschakelaar en inbouwcodeklavier in zwarte kleur H = 1 m</v>
          </cell>
          <cell r="E67">
            <v>72.5</v>
          </cell>
        </row>
        <row r="68">
          <cell r="B68" t="str">
            <v>001D001</v>
          </cell>
          <cell r="C68" t="str">
            <v>Cilinderslot</v>
          </cell>
          <cell r="D68" t="str">
            <v>Cilinderslot met Euro Din sleutel</v>
          </cell>
          <cell r="E68">
            <v>33.9</v>
          </cell>
        </row>
        <row r="69">
          <cell r="B69" t="str">
            <v>001DB-L</v>
          </cell>
          <cell r="C69" t="str">
            <v>Paaltje voor fotocel</v>
          </cell>
          <cell r="D69" t="str">
            <v>Aluminiumpaaltje voor DIW fotocellen   (H = 0,5 m)</v>
          </cell>
          <cell r="E69">
            <v>30.8</v>
          </cell>
        </row>
        <row r="70">
          <cell r="B70" t="str">
            <v>001DB-LN</v>
          </cell>
          <cell r="C70" t="str">
            <v>Paaltje voor fotocel</v>
          </cell>
          <cell r="D70" t="str">
            <v>Zwart aluminiumpaaltje voor DIW fotocellen  (H = 0,5 m)</v>
          </cell>
          <cell r="E70">
            <v>30.8</v>
          </cell>
        </row>
        <row r="71">
          <cell r="B71" t="str">
            <v>001DF15</v>
          </cell>
          <cell r="C71" t="str">
            <v>Mechanisch veiligheidsprofiel</v>
          </cell>
          <cell r="D71" t="str">
            <v>Mechanisch veiligheidsprofiel met kabel L = 1.5 m</v>
          </cell>
          <cell r="E71">
            <v>107.4</v>
          </cell>
        </row>
        <row r="72">
          <cell r="B72" t="str">
            <v>001DF18</v>
          </cell>
          <cell r="C72" t="str">
            <v>Mechanisch veiligheidsprofiel</v>
          </cell>
          <cell r="D72" t="str">
            <v>Mechanisch veiligheidsprofiel met kabel L = 1.8 m</v>
          </cell>
          <cell r="E72">
            <v>117.2</v>
          </cell>
        </row>
        <row r="73">
          <cell r="B73" t="str">
            <v>001DF20</v>
          </cell>
          <cell r="C73" t="str">
            <v>Mechanisch veiligheidsprofiel</v>
          </cell>
          <cell r="D73" t="str">
            <v>Mechanisch veiligheidsprofiel met kabel L = 2 m</v>
          </cell>
          <cell r="E73">
            <v>125.4</v>
          </cell>
        </row>
        <row r="74">
          <cell r="B74" t="str">
            <v>001DF25</v>
          </cell>
          <cell r="C74" t="str">
            <v>Mechanisch veiligheidsprofiel</v>
          </cell>
          <cell r="D74" t="str">
            <v>Mechanisch veiligheidsprofiel met kabel L = 2,5 m</v>
          </cell>
          <cell r="E74">
            <v>142.9</v>
          </cell>
        </row>
        <row r="75">
          <cell r="B75" t="str">
            <v>001DFI</v>
          </cell>
          <cell r="C75" t="str">
            <v>Check up print</v>
          </cell>
          <cell r="D75" t="str">
            <v>Print voor de controle van de elektrische aansluiting van DF veiligheidsprofielen</v>
          </cell>
          <cell r="E75">
            <v>38.6</v>
          </cell>
        </row>
        <row r="76">
          <cell r="B76" t="str">
            <v>001DIR10</v>
          </cell>
          <cell r="C76" t="str">
            <v>Infraroodfotocellen 10 m</v>
          </cell>
          <cell r="D76" t="str">
            <v>Gemoduleerde infraroodfotocellen met 10 m bereik</v>
          </cell>
          <cell r="E76">
            <v>66.3</v>
          </cell>
        </row>
        <row r="77">
          <cell r="B77" t="str">
            <v>001DIR20</v>
          </cell>
          <cell r="C77" t="str">
            <v>Infraroodfotocellen 20 m</v>
          </cell>
          <cell r="D77" t="str">
            <v>Gemoduleerde infraroodfotocellen met 20 m bereik</v>
          </cell>
          <cell r="E77">
            <v>79.900000000000006</v>
          </cell>
        </row>
        <row r="78">
          <cell r="B78" t="str">
            <v>001DIR30</v>
          </cell>
          <cell r="C78" t="str">
            <v>Infraroodfotocellen 30 m</v>
          </cell>
          <cell r="D78" t="str">
            <v>Gemoduleerde infraroodfotocellen met 30 m bereik</v>
          </cell>
          <cell r="E78">
            <v>102.8</v>
          </cell>
        </row>
        <row r="79">
          <cell r="B79" t="str">
            <v>001DIR-L</v>
          </cell>
          <cell r="C79" t="str">
            <v>Alu paaltje voor fotocel</v>
          </cell>
          <cell r="D79" t="str">
            <v>Aluminiumpaaltje voor fotocellen serie DIR H = 0,5 m</v>
          </cell>
          <cell r="E79">
            <v>29.8</v>
          </cell>
        </row>
        <row r="80">
          <cell r="B80" t="str">
            <v>001DIR-LN</v>
          </cell>
          <cell r="C80" t="str">
            <v>Zwart paaltje voor fotocel</v>
          </cell>
          <cell r="D80" t="str">
            <v>Zwart aluminiumpaaltje voor fotocellen serie DIR - H = 0,5 m</v>
          </cell>
          <cell r="E80">
            <v>29.8</v>
          </cell>
        </row>
        <row r="81">
          <cell r="B81" t="str">
            <v>001DIR-P</v>
          </cell>
          <cell r="C81" t="str">
            <v>Verbindingsstuk voor fotocel</v>
          </cell>
          <cell r="D81" t="str">
            <v>Verbindingsstuk in aluminium voor dubbele DIR L  fotocel H = 0,5 m</v>
          </cell>
          <cell r="E81">
            <v>23.1</v>
          </cell>
        </row>
        <row r="82">
          <cell r="B82" t="str">
            <v>001DIR-PN</v>
          </cell>
          <cell r="C82" t="str">
            <v>Verbindingsstuk voor fotocel</v>
          </cell>
          <cell r="D82" t="str">
            <v>Verbindingsstuk (zwart) in aluminium voor dubbele DIR L fotocel  - H = 0,5 m</v>
          </cell>
          <cell r="E82">
            <v>23.1</v>
          </cell>
        </row>
        <row r="83">
          <cell r="B83" t="str">
            <v>001DIR-S</v>
          </cell>
          <cell r="C83" t="str">
            <v>Inbouwbehuizing voor fotocel</v>
          </cell>
          <cell r="D83" t="str">
            <v>Inbouwbehuizing voor de serie DIR</v>
          </cell>
          <cell r="E83">
            <v>2.9</v>
          </cell>
        </row>
        <row r="84">
          <cell r="B84" t="str">
            <v>001DIRZ</v>
          </cell>
          <cell r="C84" t="str">
            <v>Behuizing voor fotocel</v>
          </cell>
          <cell r="D84" t="str">
            <v>Anti-vandalisme behuizingen(2) ZAMAC voor  DIR fotocellen</v>
          </cell>
          <cell r="E84">
            <v>20</v>
          </cell>
        </row>
        <row r="85">
          <cell r="B85" t="str">
            <v>001DIW01</v>
          </cell>
          <cell r="C85" t="str">
            <v>Draadloze fotocellen</v>
          </cell>
          <cell r="D85" t="str">
            <v>Draadloze fotocellen met in één richting werkende infraroodstraal (1ontvanger + 1 zender met batterij). Bereik 10 m</v>
          </cell>
          <cell r="E85">
            <v>111.5</v>
          </cell>
          <cell r="F85">
            <v>0.48</v>
          </cell>
        </row>
        <row r="86">
          <cell r="B86" t="str">
            <v>001DIW03</v>
          </cell>
          <cell r="C86" t="str">
            <v>Fotocel</v>
          </cell>
          <cell r="D86" t="str">
            <v>Fotocel met in twee richtingen werkende infraroodstraal(1laterale ontvanger + 1 frontale zender). Bereik 10 m</v>
          </cell>
          <cell r="E86">
            <v>86.9</v>
          </cell>
          <cell r="F86">
            <v>0.48</v>
          </cell>
        </row>
        <row r="87">
          <cell r="B87" t="str">
            <v>001DIW04</v>
          </cell>
          <cell r="C87" t="str">
            <v>Fotocel</v>
          </cell>
          <cell r="D87" t="str">
            <v>Fotocel met in twee richtingen werkende infraroodstraal(1frontale ontvanger + 1 laterale zender). Bereik 10 m</v>
          </cell>
          <cell r="E87">
            <v>80.7</v>
          </cell>
          <cell r="F87">
            <v>0.48</v>
          </cell>
        </row>
        <row r="88">
          <cell r="B88" t="str">
            <v>001DOC-E</v>
          </cell>
          <cell r="C88" t="str">
            <v>Opbouw fotocel</v>
          </cell>
          <cell r="D88" t="str">
            <v>Opbouw fotocellen (2) Bereik 18 m</v>
          </cell>
          <cell r="E88">
            <v>90.5</v>
          </cell>
        </row>
        <row r="89">
          <cell r="B89" t="str">
            <v>001DOC-I</v>
          </cell>
          <cell r="C89" t="str">
            <v>Inbouw fotocel</v>
          </cell>
          <cell r="D89" t="str">
            <v>Inbouw fotocellen (2) Bereik 18 m</v>
          </cell>
          <cell r="E89">
            <v>85.8</v>
          </cell>
        </row>
        <row r="90">
          <cell r="B90" t="str">
            <v>001DOC-L</v>
          </cell>
          <cell r="C90" t="str">
            <v>Paaltje voor fotocel</v>
          </cell>
          <cell r="D90" t="str">
            <v>Paaltje voor DOC fotocel in aluminium H =0,5 m</v>
          </cell>
          <cell r="E90">
            <v>45.2</v>
          </cell>
        </row>
        <row r="91">
          <cell r="B91" t="str">
            <v>001DOC-LN</v>
          </cell>
          <cell r="C91" t="str">
            <v>Paaltje voor fotocel</v>
          </cell>
          <cell r="D91" t="str">
            <v>Zwart aluminium paaltje voor DOC fotocel  H = 0,5 m</v>
          </cell>
          <cell r="E91">
            <v>45.2</v>
          </cell>
        </row>
        <row r="92">
          <cell r="B92" t="str">
            <v>001DOC-R</v>
          </cell>
          <cell r="C92" t="str">
            <v>Hoekprofiel voor fotocel</v>
          </cell>
          <cell r="D92" t="str">
            <v>Metalen hoekprofiel voor DOC fotocel</v>
          </cell>
          <cell r="E92">
            <v>4.0999999999999996</v>
          </cell>
        </row>
        <row r="93">
          <cell r="B93" t="str">
            <v>001DOC-S</v>
          </cell>
          <cell r="C93" t="str">
            <v>Inbouwbehuizing voor fotocel</v>
          </cell>
          <cell r="D93" t="str">
            <v>Inbouwbehuizing voor DOC fotocel</v>
          </cell>
          <cell r="E93">
            <v>1.4</v>
          </cell>
        </row>
        <row r="94">
          <cell r="B94" t="str">
            <v>001DTA01</v>
          </cell>
          <cell r="C94" t="str">
            <v>Infrarood fotocellen</v>
          </cell>
          <cell r="D94" t="str">
            <v>Paar fotocellen met in twee richtingen werkende infraroodstralen –uitgang met enkel contact – ingebouwde ontvanger voor automatisatie van de serie BX, BK en BZ en met externe zender. Bereik 10 m</v>
          </cell>
          <cell r="E94">
            <v>124.9</v>
          </cell>
          <cell r="F94">
            <v>0.48</v>
          </cell>
        </row>
        <row r="95">
          <cell r="B95" t="str">
            <v>001DTA02</v>
          </cell>
          <cell r="C95" t="str">
            <v>Infrarood fotocellen</v>
          </cell>
          <cell r="D95" t="str">
            <v>Paar fotocellen met in twee richtingen werkende infraroodstralen – uitgang met dubbel contact – ingebouwde ontvanger voor automatisatie van de serie BX, BK et BZ en externe zender. Bereik 10 m.</v>
          </cell>
          <cell r="E95">
            <v>128</v>
          </cell>
          <cell r="F95">
            <v>0.48</v>
          </cell>
        </row>
        <row r="96">
          <cell r="B96" t="str">
            <v>001DTATX</v>
          </cell>
          <cell r="C96" t="str">
            <v>Externe zender</v>
          </cell>
          <cell r="D96" t="str">
            <v>Externe zender module samen te gebruiken met  DTA02 fotocellen. Bereik 10 m.</v>
          </cell>
          <cell r="E96">
            <v>48.3</v>
          </cell>
          <cell r="F96">
            <v>0.48</v>
          </cell>
        </row>
        <row r="97">
          <cell r="B97" t="str">
            <v>001E001</v>
          </cell>
          <cell r="C97" t="str">
            <v>Bevestingsplaat</v>
          </cell>
          <cell r="D97" t="str">
            <v>Bevestigingsplaat (L 2m) voor motor en ZE5 stuurkast voor binnenkantelende poort</v>
          </cell>
          <cell r="E97">
            <v>43.2</v>
          </cell>
        </row>
        <row r="98">
          <cell r="B98" t="str">
            <v>001E1024</v>
          </cell>
          <cell r="C98" t="str">
            <v>Garagepoortopener</v>
          </cell>
          <cell r="D98" t="str">
            <v>Onomkeerbare motor 24 V D.C. zonder stuurkast voor binnenkantelende poort</v>
          </cell>
          <cell r="E98">
            <v>742.2</v>
          </cell>
        </row>
        <row r="99">
          <cell r="B99" t="str">
            <v>001E306</v>
          </cell>
          <cell r="C99" t="str">
            <v>Garagepoortopener</v>
          </cell>
          <cell r="D99" t="str">
            <v>Onomkeerbare motor 15 W-230V A.C. zonder stuurkast voor binnenkantelende poort</v>
          </cell>
          <cell r="E99">
            <v>578.79999999999995</v>
          </cell>
        </row>
        <row r="100">
          <cell r="B100" t="str">
            <v>001E456</v>
          </cell>
          <cell r="C100" t="str">
            <v>Garagepoortopener</v>
          </cell>
          <cell r="D100" t="str">
            <v>Onomkeerbare motor 200W-30V A.C. zonder stuurkast voor kleine binnenkantelende poort</v>
          </cell>
          <cell r="E100">
            <v>628.1</v>
          </cell>
        </row>
        <row r="101">
          <cell r="B101" t="str">
            <v>001E781A</v>
          </cell>
          <cell r="C101" t="str">
            <v>Hulpstukken voor overbrenging</v>
          </cell>
          <cell r="D101" t="str">
            <v>Hulpstukken voor de installatie van de overbrenging op binnenkantelende poort</v>
          </cell>
          <cell r="E101">
            <v>29.8</v>
          </cell>
        </row>
        <row r="102">
          <cell r="B102" t="str">
            <v>001E782A</v>
          </cell>
          <cell r="C102" t="str">
            <v>Transmissiearm</v>
          </cell>
          <cell r="D102" t="str">
            <v>Transmissiearm 25x25 mm (L= 3 m) voor binnenkantelende poort</v>
          </cell>
          <cell r="E102">
            <v>29.8</v>
          </cell>
        </row>
        <row r="103">
          <cell r="B103" t="str">
            <v>001E783</v>
          </cell>
          <cell r="C103" t="str">
            <v>Knikarm set</v>
          </cell>
          <cell r="D103" t="str">
            <v>Knikarm set voor binnenkantelende poort</v>
          </cell>
          <cell r="E103">
            <v>66.3</v>
          </cell>
        </row>
        <row r="104">
          <cell r="B104" t="str">
            <v>001E784</v>
          </cell>
          <cell r="C104" t="str">
            <v>Verlengarm voor knikarmen</v>
          </cell>
          <cell r="D104" t="str">
            <v>Verlengarm voor binnenkantelende poort (H.poort&gt; 2,4m)</v>
          </cell>
          <cell r="E104">
            <v>18</v>
          </cell>
        </row>
        <row r="105">
          <cell r="B105" t="str">
            <v>001E785A</v>
          </cell>
          <cell r="C105" t="str">
            <v>Rechte telescopische armen</v>
          </cell>
          <cell r="D105" t="str">
            <v>Rechte telescopische armen (buis 40x10 mm) voor binnenkantelende poort</v>
          </cell>
          <cell r="E105">
            <v>77.599999999999994</v>
          </cell>
        </row>
        <row r="106">
          <cell r="B106" t="str">
            <v>001E786A</v>
          </cell>
          <cell r="C106" t="str">
            <v>Gebogen telescopische armen</v>
          </cell>
          <cell r="D106" t="str">
            <v>Gebogen telescopische armen (buis 40x10 mm)</v>
          </cell>
          <cell r="E106">
            <v>103.8</v>
          </cell>
        </row>
        <row r="107">
          <cell r="B107" t="str">
            <v>001E787A</v>
          </cell>
          <cell r="C107" t="str">
            <v>Verlengstuk telescopische arm</v>
          </cell>
          <cell r="D107" t="str">
            <v>Verlengstuk voor E785A/E786A (H. poort max 2,7m) voor binnenkantelende poort</v>
          </cell>
          <cell r="E107">
            <v>24.2</v>
          </cell>
        </row>
        <row r="108">
          <cell r="B108" t="str">
            <v>001E881</v>
          </cell>
          <cell r="C108" t="str">
            <v>Elektrisch slot</v>
          </cell>
          <cell r="D108" t="str">
            <v>Elektrisch slot voor binnenkantelende poort</v>
          </cell>
          <cell r="E108">
            <v>197.4</v>
          </cell>
        </row>
        <row r="109">
          <cell r="B109" t="str">
            <v>001F1000</v>
          </cell>
          <cell r="C109" t="str">
            <v>Draaihekmotor 230V-4 m</v>
          </cell>
          <cell r="D109" t="str">
            <v>Onomkeerbare motor 230 V A.C. met knikarm voor draaikhek met een max vleugelbreedte van 4 m</v>
          </cell>
          <cell r="E109">
            <v>706.2</v>
          </cell>
        </row>
        <row r="110">
          <cell r="B110" t="str">
            <v>001F1001</v>
          </cell>
          <cell r="C110" t="str">
            <v>Rechte transmissiearm</v>
          </cell>
          <cell r="D110" t="str">
            <v>Rechte transmissiearm (max 2m per vleugel)</v>
          </cell>
          <cell r="E110">
            <v>85.8</v>
          </cell>
        </row>
        <row r="111">
          <cell r="B111" t="str">
            <v>001F1024</v>
          </cell>
          <cell r="C111" t="str">
            <v>Draaihekmotor 24V-4 m</v>
          </cell>
          <cell r="D111" t="str">
            <v>Onomkeerbare motor 24V D.C. met knikarm voor draaikhek met een max vleugelbreedte van 4 m</v>
          </cell>
          <cell r="E111">
            <v>788.5</v>
          </cell>
        </row>
        <row r="112">
          <cell r="B112" t="str">
            <v>001F4000</v>
          </cell>
          <cell r="C112" t="str">
            <v>Onomkeerbare motor</v>
          </cell>
          <cell r="D112" t="str">
            <v>Onomkeerbare motor 230V A.C. voor industriële harmonicadeuren</v>
          </cell>
          <cell r="E112">
            <v>741.2</v>
          </cell>
        </row>
        <row r="113">
          <cell r="B113" t="str">
            <v>001F4004</v>
          </cell>
          <cell r="C113" t="str">
            <v>Overbrengingsarm</v>
          </cell>
          <cell r="D113" t="str">
            <v>Overbrengingsarm voor F4000 en F4024</v>
          </cell>
          <cell r="E113">
            <v>122.3</v>
          </cell>
        </row>
        <row r="114">
          <cell r="B114" t="str">
            <v>001F4024</v>
          </cell>
          <cell r="C114" t="str">
            <v>Onomkeerbare motor</v>
          </cell>
          <cell r="D114" t="str">
            <v>Onomkeerbare motor 24V D.C. voor industriële harmonicadeuren</v>
          </cell>
          <cell r="E114">
            <v>941.6</v>
          </cell>
        </row>
        <row r="115">
          <cell r="B115" t="str">
            <v>001F500</v>
          </cell>
          <cell r="C115" t="str">
            <v>Draaihekmotor 24 V- 1,6 M</v>
          </cell>
          <cell r="D115" t="str">
            <v>Omkeerbare motor 24V  met knikarm voor draaikhek met een max vleugelbreedte van 1,6 m</v>
          </cell>
          <cell r="E115">
            <v>396.8</v>
          </cell>
        </row>
        <row r="116">
          <cell r="B116" t="str">
            <v>001F510</v>
          </cell>
          <cell r="C116" t="str">
            <v>Draaihekmotor 24 V- 1,6 M</v>
          </cell>
          <cell r="D116" t="str">
            <v>Omkeerbare motor 24V - 48W met rechte glijarm voor draaikhek met een max vleugelbreedte van 1,6 m</v>
          </cell>
          <cell r="E116">
            <v>448.2</v>
          </cell>
        </row>
        <row r="117">
          <cell r="B117" t="str">
            <v>001F7001</v>
          </cell>
          <cell r="C117" t="str">
            <v>Draaihekmotor 230V- 2,3 m</v>
          </cell>
          <cell r="D117" t="str">
            <v>Onomkeerbare motor 230 V A.C. 160W met knikarm zonder ingebouwde stuurkast voor draaikhek met een max vleugelbreedte van 2,3 m</v>
          </cell>
          <cell r="E117">
            <v>604.5</v>
          </cell>
        </row>
        <row r="118">
          <cell r="B118" t="str">
            <v>001F7002</v>
          </cell>
          <cell r="C118" t="str">
            <v>Transmissiearm</v>
          </cell>
          <cell r="D118" t="str">
            <v>Rechte arm en schuifstuk voor FAST motor</v>
          </cell>
          <cell r="E118">
            <v>151.1</v>
          </cell>
        </row>
        <row r="119">
          <cell r="B119" t="str">
            <v>001F7024N</v>
          </cell>
          <cell r="C119" t="str">
            <v>Draaihekmotor 24V- 2,3 m</v>
          </cell>
          <cell r="D119" t="str">
            <v>Onomkeerbare motor 24 V D.C. 160W met knikarm zonder ingebouwde stuurkast voor draaikhek met een max vleugelbreedte van 2,3 m</v>
          </cell>
          <cell r="E119">
            <v>729.9</v>
          </cell>
        </row>
        <row r="120">
          <cell r="B120" t="str">
            <v>001FL-180</v>
          </cell>
          <cell r="C120" t="str">
            <v>Overbrengingssysteem 180°</v>
          </cell>
          <cell r="D120" t="str">
            <v>Overbrengingssysteem met ketting voor openingshoek tot 180° voor ondergrondse draaihekmotor FROG-A/FROG-AV (max 2 m per vleugel)</v>
          </cell>
          <cell r="E120">
            <v>205.6</v>
          </cell>
        </row>
        <row r="121">
          <cell r="B121" t="str">
            <v>001FROG-A</v>
          </cell>
          <cell r="C121" t="str">
            <v>Draaihekmotor 230V- 3,5 m</v>
          </cell>
          <cell r="D121" t="str">
            <v>Onomkeerbare ondergrondse motor 230 V A.C. voor draaihek met een max vleugelbreedte van 3,5 m. Openingssnelheid 18 sec.(90°)</v>
          </cell>
          <cell r="E121">
            <v>570.5</v>
          </cell>
        </row>
        <row r="122">
          <cell r="B122" t="str">
            <v>001FROG-A24</v>
          </cell>
          <cell r="C122" t="str">
            <v>Draaihekmotor 24V- 3,5 m</v>
          </cell>
          <cell r="D122" t="str">
            <v>Onomkeerbare ondergrondse motor 24V D.C.180W voor draaihek met een max vleugelbreedte van 3,5 m. Regelbare openingssnelheid. Intensief gebruik</v>
          </cell>
          <cell r="E122">
            <v>717.5</v>
          </cell>
        </row>
        <row r="123">
          <cell r="B123" t="str">
            <v>001FROG-B</v>
          </cell>
          <cell r="C123" t="str">
            <v>Motorbehuizing</v>
          </cell>
          <cell r="D123" t="str">
            <v>Behuizing in verzinkt staal voor ondergrondse motor</v>
          </cell>
          <cell r="E123">
            <v>256</v>
          </cell>
        </row>
        <row r="124">
          <cell r="B124" t="str">
            <v>001FROG-BI</v>
          </cell>
          <cell r="C124" t="str">
            <v>Inox motorbehuizing</v>
          </cell>
          <cell r="D124" t="str">
            <v>Behuizing in inox voor ondergrondse motor</v>
          </cell>
          <cell r="E124">
            <v>533.5</v>
          </cell>
        </row>
        <row r="125">
          <cell r="B125" t="str">
            <v>001FROG-CD</v>
          </cell>
          <cell r="C125" t="str">
            <v>Behuizing ondergrondse motor</v>
          </cell>
          <cell r="D125" t="str">
            <v>Behuizing  voor ondergrondse motor SUPERFROG (rechts)</v>
          </cell>
          <cell r="E125">
            <v>2609</v>
          </cell>
        </row>
        <row r="126">
          <cell r="B126" t="str">
            <v>001FROG-CS</v>
          </cell>
          <cell r="C126" t="str">
            <v>Behuizing ondergrondse motor</v>
          </cell>
          <cell r="D126" t="str">
            <v>Behuizing  voor ondergrondse motor SUPERFROG (links)</v>
          </cell>
          <cell r="E126">
            <v>2609</v>
          </cell>
        </row>
        <row r="127">
          <cell r="B127" t="str">
            <v>001FROG-MD</v>
          </cell>
          <cell r="C127" t="str">
            <v>Ondergrondse motor SUPERFROG</v>
          </cell>
          <cell r="D127" t="str">
            <v>Onomkeerbare ondergrondse motor rechts -driefasig 230-400V A.C.voor draaihek met een max vleugelgewicht van 1500 kg.</v>
          </cell>
          <cell r="E127">
            <v>8088</v>
          </cell>
        </row>
        <row r="128">
          <cell r="B128" t="str">
            <v>001FROG-MS</v>
          </cell>
          <cell r="C128" t="str">
            <v>Ondergrondse motor</v>
          </cell>
          <cell r="D128" t="str">
            <v>Onomkeerbare ondergrondse motor links -driefasig 230-400V A.C.voor draaihek met een max vleugelgewicht van 1500 kg.</v>
          </cell>
          <cell r="E128">
            <v>8088</v>
          </cell>
        </row>
        <row r="129">
          <cell r="B129" t="str">
            <v>001G0121</v>
          </cell>
          <cell r="C129" t="str">
            <v>Boom voor slagboom</v>
          </cell>
          <cell r="D129" t="str">
            <v>Witgelakte ronde aluminium boom met vaste steun voor G12000 Boom bestaat uit : - 1 deel van 6200 mm dia 120 mm - 1 deel van 6000 mm dia 100 mm - 1 bevestigingsstuk - 1 vaste steun voor boom</v>
          </cell>
          <cell r="E129">
            <v>1547.1</v>
          </cell>
        </row>
        <row r="130">
          <cell r="B130" t="str">
            <v>001G02000</v>
          </cell>
          <cell r="C130" t="str">
            <v>Ronde boom voor slagboom</v>
          </cell>
          <cell r="D130" t="str">
            <v>Ronde witgelakte boom Ø 100 mm (L. 2 m) voor Gard 8 slagboom</v>
          </cell>
          <cell r="E130">
            <v>123.4</v>
          </cell>
        </row>
        <row r="131">
          <cell r="B131" t="str">
            <v>001G02040</v>
          </cell>
          <cell r="C131" t="str">
            <v>Veer voor slagboom</v>
          </cell>
          <cell r="D131" t="str">
            <v>Veer ø 40 mm voor Gard  slagbomen</v>
          </cell>
          <cell r="E131">
            <v>66.8</v>
          </cell>
        </row>
        <row r="132">
          <cell r="B132" t="str">
            <v>001G02801</v>
          </cell>
          <cell r="C132" t="str">
            <v>Flitslamp voor slagboom</v>
          </cell>
          <cell r="D132" t="str">
            <v>Flitslamp met afgeronde beschermingskap voor Gard 4 en 8 slagbomen</v>
          </cell>
          <cell r="E132">
            <v>54</v>
          </cell>
        </row>
        <row r="133">
          <cell r="B133" t="str">
            <v>001G028011</v>
          </cell>
          <cell r="C133" t="str">
            <v>Scharnieren breekbeveiliging</v>
          </cell>
          <cell r="D133" t="str">
            <v>Scharnieren breekbeveiliging voor Gard 8  slagboom</v>
          </cell>
          <cell r="E133">
            <v>1195.5999999999999</v>
          </cell>
        </row>
        <row r="134">
          <cell r="B134" t="str">
            <v>001G02802</v>
          </cell>
          <cell r="C134" t="str">
            <v>Steun voor fotocellen salgboom</v>
          </cell>
          <cell r="D134" t="str">
            <v>Steun voor bevestiging van DIR fotocellen op de console van  Gard 4 en 8 slagbomen</v>
          </cell>
          <cell r="E134">
            <v>13.9</v>
          </cell>
        </row>
        <row r="135">
          <cell r="B135" t="str">
            <v>001G02803</v>
          </cell>
          <cell r="C135" t="str">
            <v>Waarschuwingsleds</v>
          </cell>
          <cell r="D135" t="str">
            <v>Waarschuwingsleds voor Gard 4 en 8 slagbomen - (lengte band = totale lengte x 2 + 1m)</v>
          </cell>
          <cell r="E135" t="str">
            <v>11,30/m</v>
          </cell>
        </row>
        <row r="136">
          <cell r="B136" t="str">
            <v>001G02804</v>
          </cell>
          <cell r="C136" t="str">
            <v>Aansluititngskabel</v>
          </cell>
          <cell r="D136" t="str">
            <v>Aansluitingskabel voor waarschuwingsleds van Gard 4 en 8 slagbomen</v>
          </cell>
          <cell r="E136">
            <v>9.5</v>
          </cell>
        </row>
        <row r="137">
          <cell r="B137" t="str">
            <v>001G02805</v>
          </cell>
          <cell r="C137" t="str">
            <v>Steun voor noodbatterijen</v>
          </cell>
          <cell r="D137" t="str">
            <v>Steun voor noodstroombatterijen van Gard 8 slagboom</v>
          </cell>
          <cell r="E137">
            <v>29.3</v>
          </cell>
        </row>
        <row r="138">
          <cell r="B138" t="str">
            <v>001G02807</v>
          </cell>
          <cell r="C138" t="str">
            <v>Vaste steun voor boom</v>
          </cell>
          <cell r="D138" t="str">
            <v>Vaste steun voor boom van Gard 4 en 8 slagbomen</v>
          </cell>
          <cell r="E138">
            <v>122.9</v>
          </cell>
        </row>
        <row r="139">
          <cell r="B139" t="str">
            <v>001G02808</v>
          </cell>
          <cell r="C139" t="str">
            <v>Mobiele steun voor boom</v>
          </cell>
          <cell r="D139" t="str">
            <v>Mobiele steun voor boom van Gard 4 en 8 slagbomen</v>
          </cell>
          <cell r="E139">
            <v>90</v>
          </cell>
        </row>
        <row r="140">
          <cell r="B140" t="str">
            <v>001G02809</v>
          </cell>
          <cell r="C140" t="str">
            <v>Fosforescerende strips</v>
          </cell>
          <cell r="D140" t="str">
            <v>10 rode fosforescerende strips voor Gard 4 en 8 slagbomen</v>
          </cell>
          <cell r="E140">
            <v>30.8</v>
          </cell>
        </row>
        <row r="141">
          <cell r="B141" t="str">
            <v>001G03750</v>
          </cell>
          <cell r="C141" t="str">
            <v>Boom voor slagboom</v>
          </cell>
          <cell r="D141" t="str">
            <v>Witgelakte aluminiumboom L 4 met beschermingsrubber voor Gard 4 slagboom</v>
          </cell>
          <cell r="E141">
            <v>231.3</v>
          </cell>
        </row>
        <row r="142">
          <cell r="B142" t="str">
            <v>001G03751</v>
          </cell>
          <cell r="C142" t="str">
            <v>Steun voor noodbatterijen</v>
          </cell>
          <cell r="D142" t="str">
            <v>Steun voor noodstroombatterijen voor Gard 4 slagboom</v>
          </cell>
          <cell r="E142">
            <v>48.8</v>
          </cell>
        </row>
        <row r="143">
          <cell r="B143" t="str">
            <v>001G03752</v>
          </cell>
          <cell r="C143" t="str">
            <v>Boom voor slagboom</v>
          </cell>
          <cell r="D143" t="str">
            <v>Witgelakte aluminiumboom L 4 voor Gard 4 slagboom</v>
          </cell>
          <cell r="E143">
            <v>153.69999999999999</v>
          </cell>
        </row>
        <row r="144">
          <cell r="B144" t="str">
            <v>001G03753</v>
          </cell>
          <cell r="C144" t="str">
            <v>Aanpassingstuk voor boom</v>
          </cell>
          <cell r="D144" t="str">
            <v>Aanpassingstuk voor boom G03752</v>
          </cell>
          <cell r="E144">
            <v>3.8</v>
          </cell>
        </row>
        <row r="145">
          <cell r="B145" t="str">
            <v>001G04000</v>
          </cell>
          <cell r="C145" t="str">
            <v>Ronde boom voor slagboom</v>
          </cell>
          <cell r="D145" t="str">
            <v>Ronde witgelakte boom Ø 100 (L. 4 m) voor Gard 8 slagboom</v>
          </cell>
          <cell r="E145">
            <v>246.7</v>
          </cell>
        </row>
        <row r="146">
          <cell r="B146" t="str">
            <v>001G04060</v>
          </cell>
          <cell r="C146" t="str">
            <v>Veer voor boom</v>
          </cell>
          <cell r="D146" t="str">
            <v>Veer ø 50 mm voor Gard 4 en 8  slagbomen</v>
          </cell>
          <cell r="E146">
            <v>87.4</v>
          </cell>
        </row>
        <row r="147">
          <cell r="B147" t="str">
            <v>001G0465</v>
          </cell>
          <cell r="C147" t="str">
            <v>Witgelakt rokje voor boom</v>
          </cell>
          <cell r="D147" t="str">
            <v>Witgelakt rokje voor boom (per 2 m) van Gard slagbomen</v>
          </cell>
          <cell r="E147">
            <v>208.7</v>
          </cell>
        </row>
        <row r="148">
          <cell r="B148" t="str">
            <v>001G06000</v>
          </cell>
          <cell r="C148" t="str">
            <v>Ronde boom voor slagboom</v>
          </cell>
          <cell r="D148" t="str">
            <v>Ronde witgelakte boom Ø 100 (L. 6 m) voor Gard 8 slagboom</v>
          </cell>
          <cell r="E148">
            <v>403.1</v>
          </cell>
        </row>
        <row r="149">
          <cell r="B149" t="str">
            <v>001G06080</v>
          </cell>
          <cell r="C149" t="str">
            <v>Veer voor boom</v>
          </cell>
          <cell r="D149" t="str">
            <v>Veer ø 55 mm voor Gard 4 en 8 slagbomen</v>
          </cell>
          <cell r="E149">
            <v>113.1</v>
          </cell>
        </row>
        <row r="150">
          <cell r="B150" t="str">
            <v>001G06802</v>
          </cell>
          <cell r="C150" t="str">
            <v>versteviging</v>
          </cell>
          <cell r="D150" t="str">
            <v>Extra versteviging voor bomen langer dan 4 m</v>
          </cell>
          <cell r="E150">
            <v>27.2</v>
          </cell>
        </row>
        <row r="151">
          <cell r="B151" t="str">
            <v>001G06803</v>
          </cell>
          <cell r="C151" t="str">
            <v>Waarschuwingsleds voor boom</v>
          </cell>
          <cell r="D151" t="str">
            <v>Waarschuwingsleds (lengte band = totale lengte x 2 + 1m) voor slagboom Gard 8</v>
          </cell>
          <cell r="E151">
            <v>61.6</v>
          </cell>
        </row>
        <row r="152">
          <cell r="B152" t="str">
            <v>001G12000</v>
          </cell>
          <cell r="C152" t="str">
            <v>Automatische slagboom 24V</v>
          </cell>
          <cell r="D152" t="str">
            <v>Metalen gelakte console op 24V met ingebouwde stuurkast voor doorgang tot 12m. Openingstijd 10 s.</v>
          </cell>
          <cell r="E152">
            <v>10074.4</v>
          </cell>
        </row>
        <row r="153">
          <cell r="B153" t="str">
            <v>001G2080IZ</v>
          </cell>
          <cell r="C153" t="str">
            <v>Automatische slagboom 24V</v>
          </cell>
          <cell r="D153" t="str">
            <v>Automatische slagboom in inox AISI 304 met 24 V D.C. motor en ingebouwde stuurprint voor doorgang tot 7,6 m</v>
          </cell>
          <cell r="E153">
            <v>3664.8</v>
          </cell>
        </row>
        <row r="154">
          <cell r="B154" t="str">
            <v>001G2080Z</v>
          </cell>
          <cell r="C154" t="str">
            <v>Automatische slagboom 24V</v>
          </cell>
          <cell r="D154" t="str">
            <v>Automatische slagboom in verzinkt gelakt staal met 24 V D.C. motor en ingebouwde stuurkast,met plaats voor toebehoren. Voor doorgang tot 7,6 m.</v>
          </cell>
          <cell r="E154">
            <v>2230.8000000000002</v>
          </cell>
        </row>
        <row r="155">
          <cell r="B155" t="str">
            <v>001G4040IZ</v>
          </cell>
          <cell r="C155" t="str">
            <v>Automatische slagboom inox 24V</v>
          </cell>
          <cell r="D155" t="str">
            <v>Automatische slagboom in inox (AISI 304) voor doorgang tot 3,75 m, met 24V D.C. motor, met ingebouwde stuurkast en plaats voor de toebehoren</v>
          </cell>
          <cell r="E155">
            <v>3469.5</v>
          </cell>
        </row>
        <row r="156">
          <cell r="B156" t="str">
            <v>001G4040Z</v>
          </cell>
          <cell r="C156" t="str">
            <v>Automatische slagboom 24V</v>
          </cell>
          <cell r="D156" t="str">
            <v>Automatische slagboom in verzinkt gelakt staal voor doorgang tot 3,75 m, met 24V D.C. motor, met ingebouwde stuurkast en plaats voor de toebehoren</v>
          </cell>
          <cell r="E156">
            <v>2050.86</v>
          </cell>
        </row>
        <row r="157">
          <cell r="B157" t="str">
            <v>001H1003</v>
          </cell>
          <cell r="C157" t="str">
            <v>Onomkeerbare motor</v>
          </cell>
          <cell r="D157" t="str">
            <v>Onomkeerbare motor (230V - 270W) voor rolluiken met as ø 48/60 mm en veren ø 200/220 mm en ontgrendeling via kabel</v>
          </cell>
          <cell r="E157">
            <v>440</v>
          </cell>
        </row>
        <row r="158">
          <cell r="B158" t="str">
            <v>001H1103</v>
          </cell>
          <cell r="C158" t="str">
            <v>Omkeerbare motor</v>
          </cell>
          <cell r="D158" t="str">
            <v>Omkeerbare motor (230V - 270W) voor rolluiken met as ø 48/60 mm en veren ø 200/220 mm</v>
          </cell>
          <cell r="E158">
            <v>371.1</v>
          </cell>
        </row>
        <row r="159">
          <cell r="B159" t="str">
            <v>001H2003</v>
          </cell>
          <cell r="C159" t="str">
            <v>Onomkeerbare motor</v>
          </cell>
          <cell r="D159" t="str">
            <v>Dubbele onomkeerbare motor (230V - 500W) voor rolluiken met as ø 48/60 mm en veren ø 200/220 mm en ontgrendeling via kabel</v>
          </cell>
          <cell r="E159">
            <v>649.70000000000005</v>
          </cell>
        </row>
        <row r="160">
          <cell r="B160" t="str">
            <v>001H2103</v>
          </cell>
          <cell r="C160" t="str">
            <v>Omkeerbare motor</v>
          </cell>
          <cell r="D160" t="str">
            <v>Dubbele omkeerbare motor (230V - 500W) voor rolluiken met as ø 48/60 mm en veren ø 200/220 mm</v>
          </cell>
          <cell r="E160">
            <v>587</v>
          </cell>
        </row>
        <row r="161">
          <cell r="B161" t="str">
            <v>001H3000</v>
          </cell>
          <cell r="C161" t="str">
            <v>Deblokkeringssysteem met kabel</v>
          </cell>
          <cell r="D161" t="str">
            <v>Deblokkeringssysteem met kabel (L 5m) veiligheidskast, hendel en drukknop (in- of opbouw)</v>
          </cell>
          <cell r="E161">
            <v>127.5</v>
          </cell>
        </row>
        <row r="162">
          <cell r="B162" t="str">
            <v>001H3001</v>
          </cell>
          <cell r="C162" t="str">
            <v>Veiligheidskastje</v>
          </cell>
          <cell r="D162" t="str">
            <v>Veiligheidskastje met ontgrendelingssysteem</v>
          </cell>
          <cell r="E162">
            <v>98.7</v>
          </cell>
        </row>
        <row r="163">
          <cell r="B163" t="str">
            <v>001H3012</v>
          </cell>
          <cell r="C163" t="str">
            <v>Electrisch slot</v>
          </cell>
          <cell r="D163" t="str">
            <v>Electrisch slot voor omkeerbare H motor met ontgrendelingskabel (L = 5 m)</v>
          </cell>
          <cell r="E163">
            <v>77.599999999999994</v>
          </cell>
        </row>
        <row r="164">
          <cell r="B164" t="str">
            <v>001H3100</v>
          </cell>
          <cell r="C164" t="str">
            <v>Omkeerbare motor</v>
          </cell>
          <cell r="D164" t="str">
            <v>Omkeerbare motor (230V - 270W) voor H1003 - H1103</v>
          </cell>
          <cell r="E164">
            <v>214.9</v>
          </cell>
        </row>
        <row r="165">
          <cell r="B165" t="str">
            <v>001KIARO24IN</v>
          </cell>
          <cell r="C165" t="str">
            <v>Intelligente flitslamp 24V</v>
          </cell>
          <cell r="D165" t="str">
            <v>Flitslamp 24V met bewegingsteller</v>
          </cell>
          <cell r="E165">
            <v>79.2</v>
          </cell>
        </row>
        <row r="166">
          <cell r="B166" t="str">
            <v>001KIARO24N</v>
          </cell>
          <cell r="C166" t="str">
            <v>Flitslamp op 24V</v>
          </cell>
          <cell r="D166" t="str">
            <v>Flitslamp op 24V</v>
          </cell>
          <cell r="E166">
            <v>45.2</v>
          </cell>
        </row>
        <row r="167">
          <cell r="B167" t="str">
            <v>001KIAROIN</v>
          </cell>
          <cell r="C167" t="str">
            <v>Intelligente flitslamp 230V</v>
          </cell>
          <cell r="D167" t="str">
            <v>Flitslamp 230V met bewegingsteller</v>
          </cell>
          <cell r="E167">
            <v>69.900000000000006</v>
          </cell>
        </row>
        <row r="168">
          <cell r="B168" t="str">
            <v>001KIAROLXN</v>
          </cell>
          <cell r="C168" t="str">
            <v>XENON flitslamp 230 V</v>
          </cell>
          <cell r="D168" t="str">
            <v>XENON flitslamp op 230 V</v>
          </cell>
          <cell r="E168">
            <v>62.7</v>
          </cell>
        </row>
        <row r="169">
          <cell r="B169" t="str">
            <v>001KIARON</v>
          </cell>
          <cell r="C169" t="str">
            <v>Flitslamp  230V</v>
          </cell>
          <cell r="D169" t="str">
            <v>Flitslamp op 230V</v>
          </cell>
          <cell r="E169">
            <v>36</v>
          </cell>
        </row>
        <row r="170">
          <cell r="B170" t="str">
            <v>001KIAROS</v>
          </cell>
          <cell r="C170" t="str">
            <v>Steun voor flitslamp</v>
          </cell>
          <cell r="D170" t="str">
            <v>Steun voor KIARO  flitslamp</v>
          </cell>
          <cell r="E170">
            <v>6.2</v>
          </cell>
        </row>
        <row r="171">
          <cell r="B171" t="str">
            <v>001KR001</v>
          </cell>
          <cell r="C171" t="str">
            <v>Cilinderslot</v>
          </cell>
          <cell r="D171" t="str">
            <v>Cilinderslot met Euro Din sleutel voor KRONO motor</v>
          </cell>
          <cell r="E171">
            <v>33.9</v>
          </cell>
        </row>
        <row r="172">
          <cell r="B172" t="str">
            <v>001KR510D</v>
          </cell>
          <cell r="C172" t="str">
            <v>Draaihekmotor 230 V- 5 M</v>
          </cell>
          <cell r="D172" t="str">
            <v>Onomkeerbare motor rechts 230V A.C. 130W  voor draaihek met een max vleugelbreedte van 5 m. Met twee eindelopen. Openingstijd 34 sec.(90°)</v>
          </cell>
          <cell r="E172">
            <v>611.70000000000005</v>
          </cell>
        </row>
        <row r="173">
          <cell r="B173" t="str">
            <v>001KR510S</v>
          </cell>
          <cell r="C173" t="str">
            <v>Draaihekmotor 230 V- 5 M</v>
          </cell>
          <cell r="D173" t="str">
            <v>Onomkeerbare motor links 230V A.C. 130W  voor draaihek met een max vleugelbreedte van 5 m.,  met twee eindelopen.Openingstijd 34 sec.(90°)</v>
          </cell>
          <cell r="E173">
            <v>611.70000000000005</v>
          </cell>
        </row>
        <row r="174">
          <cell r="B174" t="str">
            <v>001LOCK81</v>
          </cell>
          <cell r="C174" t="str">
            <v>Elektrisch slot</v>
          </cell>
          <cell r="D174" t="str">
            <v>Elektrisch slot ( enkele cylinder)</v>
          </cell>
          <cell r="E174">
            <v>155.19999999999999</v>
          </cell>
        </row>
        <row r="175">
          <cell r="B175" t="str">
            <v>001LOCK82</v>
          </cell>
          <cell r="C175" t="str">
            <v>Elektrisch slot</v>
          </cell>
          <cell r="D175" t="str">
            <v>Elektrisch slot ( dubbele cylinder)</v>
          </cell>
          <cell r="E175">
            <v>173.7</v>
          </cell>
        </row>
        <row r="176">
          <cell r="B176" t="str">
            <v>001LT001</v>
          </cell>
          <cell r="C176" t="str">
            <v>Magneetkaartlezer</v>
          </cell>
          <cell r="D176" t="str">
            <v>Magneetkaartlezer voor RBM toegangscontrolesysteem</v>
          </cell>
          <cell r="E176">
            <v>173.7</v>
          </cell>
        </row>
        <row r="177">
          <cell r="B177" t="str">
            <v>001LTT</v>
          </cell>
          <cell r="C177" t="str">
            <v>Bescherming voor kaartlezer</v>
          </cell>
          <cell r="D177" t="str">
            <v>Metalen bescherming voor Magneetkaartlezer LT001 - Horizontale bevestiging  (lezer niet inbegrepen)</v>
          </cell>
          <cell r="E177">
            <v>14.9</v>
          </cell>
        </row>
        <row r="178">
          <cell r="B178" t="str">
            <v>001P3V</v>
          </cell>
          <cell r="C178" t="str">
            <v>Batterjen voor zender</v>
          </cell>
          <cell r="D178" t="str">
            <v>Verpakking met 2 batterijen van 3V D.C. Lithium CR2016 voor zenders serie ATOMO-TOP</v>
          </cell>
          <cell r="E178">
            <v>4.0999999999999996</v>
          </cell>
        </row>
        <row r="179">
          <cell r="B179" t="str">
            <v>001P3VB</v>
          </cell>
          <cell r="C179" t="str">
            <v>Batterijen voor zender</v>
          </cell>
          <cell r="D179" t="str">
            <v>Verpakking met 2 batterijen van 3V D.C. Lithium CR1620  voor zenders serie TAM</v>
          </cell>
          <cell r="E179">
            <v>4.0999999999999996</v>
          </cell>
        </row>
        <row r="180">
          <cell r="B180" t="str">
            <v>001PC30</v>
          </cell>
          <cell r="C180" t="str">
            <v>Software toegangscontrole</v>
          </cell>
          <cell r="D180" t="str">
            <v>Software en seriële interface voor het beheer van de RBM84 met behulp van PC en seriële kabel RS232</v>
          </cell>
          <cell r="E180">
            <v>827.54</v>
          </cell>
        </row>
        <row r="181">
          <cell r="B181" t="str">
            <v>001PC40</v>
          </cell>
          <cell r="C181" t="str">
            <v>Interface toegangscontrole</v>
          </cell>
          <cell r="D181" t="str">
            <v>Seriële interface voor toegangscontrolesysteem RBM21 -verbinding tot max. 1000 m</v>
          </cell>
          <cell r="E181">
            <v>83.78</v>
          </cell>
        </row>
        <row r="182">
          <cell r="B182" t="str">
            <v>001PSINS</v>
          </cell>
          <cell r="C182" t="str">
            <v>Lichtbord</v>
          </cell>
          <cell r="D182" t="str">
            <v>Tweezijdig lichtbord met beschrijving “VRIJ-VOL(ZET)” (50x70 cm)</v>
          </cell>
          <cell r="E182">
            <v>2855.8</v>
          </cell>
        </row>
        <row r="183">
          <cell r="B183" t="str">
            <v>001PSSRV</v>
          </cell>
          <cell r="C183" t="str">
            <v>Rood / groen licht</v>
          </cell>
          <cell r="D183" t="str">
            <v>Rood / groen licht (diameter van 200 mm)</v>
          </cell>
          <cell r="E183">
            <v>1047.53</v>
          </cell>
        </row>
        <row r="184">
          <cell r="B184" t="str">
            <v>001R001</v>
          </cell>
          <cell r="C184" t="str">
            <v>Cilinderslot met sleutel</v>
          </cell>
          <cell r="D184" t="str">
            <v>Cilinderslot met EURO DIN sleutel voor schuifhekmotoren BX-BK</v>
          </cell>
          <cell r="E184">
            <v>25.2</v>
          </cell>
        </row>
        <row r="185">
          <cell r="B185" t="str">
            <v>001R501N</v>
          </cell>
          <cell r="C185" t="str">
            <v>Externe ontvanger</v>
          </cell>
          <cell r="D185" t="str">
            <v>Externe ontvanger voor RBM 84</v>
          </cell>
          <cell r="E185">
            <v>118.2</v>
          </cell>
        </row>
        <row r="186">
          <cell r="B186" t="str">
            <v>001R700</v>
          </cell>
          <cell r="C186" t="str">
            <v>Module voor lezer</v>
          </cell>
          <cell r="D186" t="str">
            <v>Module voor lezers TSP00 / LT001 voor toegangscontrolesysteem RBM84</v>
          </cell>
          <cell r="E186">
            <v>61.2</v>
          </cell>
        </row>
        <row r="187">
          <cell r="B187" t="str">
            <v>001R800</v>
          </cell>
          <cell r="C187" t="str">
            <v>Module voor codeklavier</v>
          </cell>
          <cell r="D187" t="str">
            <v>Module voor codeklavier S5000 / S6000 / S7000</v>
          </cell>
          <cell r="E187">
            <v>31.4</v>
          </cell>
        </row>
        <row r="188">
          <cell r="B188" t="str">
            <v>001RBE42</v>
          </cell>
          <cell r="C188" t="str">
            <v>Vierkanaalsontvanger</v>
          </cell>
          <cell r="D188" t="str">
            <v>Opbouw vierkanaalsontvanger  IP54 -230V A.C. Afmetingen: 225x115x87 mm Gewicht: 520 g - Mat: ABS</v>
          </cell>
          <cell r="E188">
            <v>160.4</v>
          </cell>
        </row>
        <row r="189">
          <cell r="B189" t="str">
            <v>001RBE4MT</v>
          </cell>
          <cell r="C189" t="str">
            <v>Vierkanaalsontvanger</v>
          </cell>
          <cell r="D189" t="str">
            <v>Vierkanaalsontvanger IP54 12-24V A.C.-D.C. op 433.92 MHz  met memorisatie tot 999 gebruikers</v>
          </cell>
          <cell r="E189">
            <v>266.3</v>
          </cell>
        </row>
        <row r="190">
          <cell r="B190" t="str">
            <v>001RBE4N</v>
          </cell>
          <cell r="C190" t="str">
            <v>Vierkanaalsontvanger</v>
          </cell>
          <cell r="D190" t="str">
            <v>Opbouw vierkanaalsontvanger  IP54- 12/24V A.C./D.C. Afmetingen: 225x115x87 mm Gewicht: 520 g - Mat: ABS</v>
          </cell>
          <cell r="E190">
            <v>119.2</v>
          </cell>
        </row>
        <row r="191">
          <cell r="B191" t="str">
            <v>001RBE4RC</v>
          </cell>
          <cell r="C191" t="str">
            <v>Vierkanaalsontvanger</v>
          </cell>
          <cell r="D191" t="str">
            <v>Vierkanaalsontvanger  IP54 12/24V A.C./D.C.op 433.92 MHz rolling code met 1 AT04 zender (max. 500 zenders)</v>
          </cell>
          <cell r="E191">
            <v>305.3</v>
          </cell>
        </row>
        <row r="192">
          <cell r="B192" t="str">
            <v>001RBM21</v>
          </cell>
          <cell r="C192" t="str">
            <v>Toegangscontrolesysteem</v>
          </cell>
          <cell r="D192" t="str">
            <v>Beheersysteem op 230V. A.C. Centrale voor proximity- kaartlezers en magneetkaart- lezers (IP54). Volledig met software</v>
          </cell>
          <cell r="E192">
            <v>490.4</v>
          </cell>
        </row>
        <row r="193">
          <cell r="B193" t="str">
            <v>001RBM84</v>
          </cell>
          <cell r="C193" t="str">
            <v>Toegangscontrolesysteem</v>
          </cell>
          <cell r="D193" t="str">
            <v>Centrale met microprocessor op 230V. A.C.  Die tot 5500 gebruikers identifieert en memoriseert. IP54.Volledig met software</v>
          </cell>
          <cell r="E193">
            <v>1537.9</v>
          </cell>
        </row>
        <row r="194">
          <cell r="B194" t="str">
            <v>001RE402</v>
          </cell>
          <cell r="C194" t="str">
            <v>Tweekanaalsontvanger</v>
          </cell>
          <cell r="D194" t="str">
            <v>Tweekanaalsontvanger 12/24V A.C-D.C.IP 54 op 40.685 MHz - serie TOUCH</v>
          </cell>
          <cell r="E194">
            <v>78.099999999999994</v>
          </cell>
        </row>
        <row r="195">
          <cell r="B195" t="str">
            <v>001RE432</v>
          </cell>
          <cell r="C195" t="str">
            <v>Tweekanaalsontvanger</v>
          </cell>
          <cell r="D195" t="str">
            <v>Tweekanaalsontvanger IP54 12/24V A.C./D.C.op 433.92 MHz Afmetingen: 108x46x23 mm Gewicht: 65 g - Mat: ABS-serie TOP + TAM</v>
          </cell>
          <cell r="E195">
            <v>82.8</v>
          </cell>
        </row>
        <row r="196">
          <cell r="B196" t="str">
            <v>001RE432RC</v>
          </cell>
          <cell r="C196" t="str">
            <v>Tweekanaalsontvanger</v>
          </cell>
          <cell r="D196" t="str">
            <v>Tweekanaalsontvanger  IP54 12/24V A.C.-D.C.op 433.92 MHz rolling code (max. 25 zenders)- serie ATOMO</v>
          </cell>
          <cell r="E196">
            <v>141.9</v>
          </cell>
        </row>
        <row r="197">
          <cell r="B197" t="str">
            <v>001RE432TW</v>
          </cell>
          <cell r="C197" t="str">
            <v>Tweekanaalsontvanger</v>
          </cell>
          <cell r="D197" t="str">
            <v>Tweekanaalsontvanger IP54 12/24V A.C./D.C.op 433.92 MHz Afmetingen: 108x46x23 mm Gewicht: 65 g - Mat: ABS</v>
          </cell>
          <cell r="E197">
            <v>99</v>
          </cell>
        </row>
        <row r="198">
          <cell r="B198" t="str">
            <v>001REM</v>
          </cell>
          <cell r="C198" t="str">
            <v>Uitbreiding toegangscontrole</v>
          </cell>
          <cell r="D198" t="str">
            <v>Uitbreiding voor RBM84 met aansluitingen van de modules R700 - R800 en AF43S (IP54)</v>
          </cell>
          <cell r="E198">
            <v>289.89999999999998</v>
          </cell>
        </row>
        <row r="199">
          <cell r="B199" t="str">
            <v>001S0001</v>
          </cell>
          <cell r="C199" t="str">
            <v>Decoder voor codeklavier</v>
          </cell>
          <cell r="D199" t="str">
            <v>Eénkanaalsdecoder voor codeklavieren S5000/S6000/S7000</v>
          </cell>
          <cell r="E199">
            <v>79.2</v>
          </cell>
        </row>
        <row r="200">
          <cell r="B200" t="str">
            <v>001S0002</v>
          </cell>
          <cell r="C200" t="str">
            <v>Decoder voor codeklavier</v>
          </cell>
          <cell r="D200" t="str">
            <v>Tweekanaalsdecoder voor codeklavieren S5000/S6000/S7000</v>
          </cell>
          <cell r="E200">
            <v>98.7</v>
          </cell>
        </row>
        <row r="201">
          <cell r="B201" t="str">
            <v>001S0004N</v>
          </cell>
          <cell r="C201" t="str">
            <v>Decoder voor codeklavier</v>
          </cell>
          <cell r="D201" t="str">
            <v>Vierkanaalsdecoder voor codeklavier S5000/S6000/S7000 (mogelijk om het 1e kanaal als ontvanger te gebruiken). Mogelijke memorisatie van 4 codes.</v>
          </cell>
          <cell r="E201">
            <v>149.1</v>
          </cell>
        </row>
        <row r="202">
          <cell r="B202" t="str">
            <v>001S5000</v>
          </cell>
          <cell r="C202" t="str">
            <v>Opbouw codeklavier</v>
          </cell>
          <cell r="D202" t="str">
            <v>Opbouw codeklavier met verlichting zonder decoder(16.777.216 combinaties mogelijk)</v>
          </cell>
          <cell r="E202">
            <v>190.2</v>
          </cell>
        </row>
        <row r="203">
          <cell r="B203" t="str">
            <v>001S6000</v>
          </cell>
          <cell r="C203" t="str">
            <v>Inbouw codeklavier</v>
          </cell>
          <cell r="D203" t="str">
            <v>Inbouw codeklavier zonder decoder (1.679.616 combinaties mogelijk)</v>
          </cell>
          <cell r="E203">
            <v>82.8</v>
          </cell>
        </row>
        <row r="204">
          <cell r="B204" t="str">
            <v>001S7000</v>
          </cell>
          <cell r="C204" t="str">
            <v>Opbouw codeklavier</v>
          </cell>
          <cell r="D204" t="str">
            <v>Opbouw codeklavier zonder decoder (1.679.616 combinaties mogelijk)</v>
          </cell>
          <cell r="E204">
            <v>85.8</v>
          </cell>
        </row>
        <row r="205">
          <cell r="B205" t="str">
            <v>001S9000</v>
          </cell>
          <cell r="C205" t="str">
            <v>Draadloos codeklavier</v>
          </cell>
          <cell r="D205" t="str">
            <v>Digitaal draadloos codeklavier op 433.92 MHz om 4 automatiseringssystemen te sturen. Werkt met AF43S-AF43SM-RE432 en RBE4MT (1.679.616 combinaties mogelijk)</v>
          </cell>
          <cell r="E205">
            <v>158.30000000000001</v>
          </cell>
          <cell r="F205">
            <v>0.12</v>
          </cell>
        </row>
        <row r="206">
          <cell r="B206" t="str">
            <v>001SEC</v>
          </cell>
          <cell r="C206" t="str">
            <v>Magnetische sleutel</v>
          </cell>
          <cell r="D206" t="str">
            <v>Gecodeerde magnetische sleutel voor  magnetische schakelaar SEM-2</v>
          </cell>
          <cell r="E206">
            <v>5.0999999999999996</v>
          </cell>
        </row>
        <row r="207">
          <cell r="B207" t="str">
            <v>001SEM-2</v>
          </cell>
          <cell r="C207" t="str">
            <v>Magnetische sleutelschakelaar</v>
          </cell>
          <cell r="D207" t="str">
            <v>Magnetische sleutelschakelaar met metalen behuizing voor buiten gebruik</v>
          </cell>
          <cell r="E207">
            <v>171.7</v>
          </cell>
        </row>
        <row r="208">
          <cell r="B208" t="str">
            <v>001SET-E</v>
          </cell>
          <cell r="C208" t="str">
            <v>Opbouw sleutelschakelaar</v>
          </cell>
          <cell r="D208" t="str">
            <v>Opbouw sleutelschakelaar met grijze behuizing en DIN cilinder</v>
          </cell>
          <cell r="E208">
            <v>54.5</v>
          </cell>
        </row>
        <row r="209">
          <cell r="B209" t="str">
            <v>001SET-EN</v>
          </cell>
          <cell r="C209" t="str">
            <v>Opbouw sleutelschakelaar</v>
          </cell>
          <cell r="D209" t="str">
            <v>Opbouw sleutelschakelaar met zwarte behuizing en DIN cilinder</v>
          </cell>
          <cell r="E209">
            <v>54.5</v>
          </cell>
        </row>
        <row r="210">
          <cell r="B210" t="str">
            <v>001SET-I</v>
          </cell>
          <cell r="C210" t="str">
            <v>Inbouw sleutelschakelaar</v>
          </cell>
          <cell r="D210" t="str">
            <v>Inbouw sleutelschakelaar met DIN cilinder</v>
          </cell>
          <cell r="E210">
            <v>50.4</v>
          </cell>
        </row>
        <row r="211">
          <cell r="B211" t="str">
            <v>001SET-J</v>
          </cell>
          <cell r="C211" t="str">
            <v>Opbouw sleutelschakelaar</v>
          </cell>
          <cell r="D211" t="str">
            <v>Opbouw sleutelschakelaar met een behuizing in ZAMAC</v>
          </cell>
          <cell r="E211">
            <v>45.2</v>
          </cell>
        </row>
        <row r="212">
          <cell r="B212" t="str">
            <v>001SET-K</v>
          </cell>
          <cell r="C212" t="str">
            <v>Inbouw sleutelschakelaar</v>
          </cell>
          <cell r="D212" t="str">
            <v>Sleutelschakelaar om in te bouwen</v>
          </cell>
          <cell r="E212">
            <v>42.1</v>
          </cell>
        </row>
        <row r="213">
          <cell r="B213" t="str">
            <v>001T432</v>
          </cell>
          <cell r="C213" t="str">
            <v>Tweekanaalszender</v>
          </cell>
          <cell r="D213" t="str">
            <v>Tweekanaalszender op 433.92 MHz.- 16.777.216  combinaties mogelijk - serie TAM</v>
          </cell>
          <cell r="E213">
            <v>48.3</v>
          </cell>
          <cell r="F213">
            <v>0.12</v>
          </cell>
        </row>
        <row r="214">
          <cell r="B214" t="str">
            <v>001T434</v>
          </cell>
          <cell r="C214" t="str">
            <v>Zender 4 kanalen</v>
          </cell>
          <cell r="D214" t="str">
            <v>Zender 4 kanalen op 433.92 MHz -16.777.216  combinaties mogelijk- serie TAM</v>
          </cell>
          <cell r="E214">
            <v>49.3</v>
          </cell>
          <cell r="F214">
            <v>0.12</v>
          </cell>
        </row>
        <row r="215">
          <cell r="B215" t="str">
            <v>001T438</v>
          </cell>
          <cell r="C215" t="str">
            <v>Zender 8 kanalen</v>
          </cell>
          <cell r="D215" t="str">
            <v>Zender 8 kanalen op 433.92 MHz-16.777.216  combinaties mogelijk- serie TAM</v>
          </cell>
          <cell r="E215">
            <v>53.5</v>
          </cell>
          <cell r="F215">
            <v>0.12</v>
          </cell>
        </row>
        <row r="216">
          <cell r="B216" t="str">
            <v>001TAM-432SA</v>
          </cell>
          <cell r="C216" t="str">
            <v>Tweekanaalszender</v>
          </cell>
          <cell r="D216" t="str">
            <v>Tweekanaalszender op 433.92 MHz met auto-memorisatie van de code.16.777.216  combinaties mogelijk- serie TAM</v>
          </cell>
          <cell r="E216">
            <v>38</v>
          </cell>
          <cell r="F216">
            <v>0.24</v>
          </cell>
        </row>
        <row r="217">
          <cell r="B217" t="str">
            <v>001TCH-4024</v>
          </cell>
          <cell r="C217" t="str">
            <v>Quartz zender</v>
          </cell>
          <cell r="D217" t="str">
            <v>Quartz zender 2+2 kanalen op 40.685MHz.16.777.216  combinaties mogelijk-serie TOUCH</v>
          </cell>
          <cell r="E217">
            <v>49.3</v>
          </cell>
          <cell r="F217">
            <v>0.24</v>
          </cell>
        </row>
        <row r="218">
          <cell r="B218" t="str">
            <v>001TCH4048</v>
          </cell>
          <cell r="C218" t="str">
            <v>Quartz zender</v>
          </cell>
          <cell r="D218" t="str">
            <v>Quartz zender 4+4 kanalen op 40.685MHz.16.777.216 combinaties mogelijk-serie TOUCH</v>
          </cell>
          <cell r="E218">
            <v>51.4</v>
          </cell>
          <cell r="F218">
            <v>0.24</v>
          </cell>
        </row>
        <row r="219">
          <cell r="B219" t="str">
            <v>001TMF</v>
          </cell>
          <cell r="C219" t="str">
            <v>Eindstoppen voor alu profiel</v>
          </cell>
          <cell r="D219" t="str">
            <v>Eindstoppen en toebehoren voor veiligheidsprofiel CMP L = 4 m</v>
          </cell>
          <cell r="E219">
            <v>51.4</v>
          </cell>
        </row>
        <row r="220">
          <cell r="B220" t="str">
            <v>001TMF6</v>
          </cell>
          <cell r="C220" t="str">
            <v>Eindstoppen voor alu profiel</v>
          </cell>
          <cell r="D220" t="str">
            <v>Eindstoppen en toebehoren voor veiligheidsprofiel CMP L = 6 m</v>
          </cell>
          <cell r="E220">
            <v>54.5</v>
          </cell>
        </row>
        <row r="221">
          <cell r="B221" t="str">
            <v>001TOP-432A</v>
          </cell>
          <cell r="C221" t="str">
            <v>Tweekanaalszender</v>
          </cell>
          <cell r="D221" t="str">
            <v>Tweekanaalszender  op 433.92 MHz (1024 combinaties) - serie TOP</v>
          </cell>
          <cell r="E221">
            <v>35.5</v>
          </cell>
          <cell r="F221">
            <v>0.12</v>
          </cell>
        </row>
        <row r="222">
          <cell r="B222" t="str">
            <v>001TOP-432NA</v>
          </cell>
          <cell r="C222" t="str">
            <v>Tweekanaalszender</v>
          </cell>
          <cell r="D222" t="str">
            <v>Tweekanaalszender multi-gebruik op 433.92 MHz (4096 combinaties-automemorisatie van de code) -serie TOP</v>
          </cell>
          <cell r="E222">
            <v>35.5</v>
          </cell>
          <cell r="F222">
            <v>0.24</v>
          </cell>
        </row>
        <row r="223">
          <cell r="B223" t="str">
            <v>001TOP-432S</v>
          </cell>
          <cell r="C223" t="str">
            <v>Tweekanaalszender</v>
          </cell>
          <cell r="D223" t="str">
            <v>Tweekanaalszender  op 433.92 MHz (1024 combinaties) sleutelhangermodel - serie TOP</v>
          </cell>
          <cell r="E223">
            <v>35.5</v>
          </cell>
          <cell r="F223">
            <v>0.12</v>
          </cell>
        </row>
        <row r="224">
          <cell r="B224" t="str">
            <v>001TOP-434A</v>
          </cell>
          <cell r="C224" t="str">
            <v>Vierkanaalszender</v>
          </cell>
          <cell r="D224" t="str">
            <v>4 kanaalszender op 433.92 MHz (1024 combinaties) - serie TOP</v>
          </cell>
          <cell r="E224">
            <v>45.7</v>
          </cell>
          <cell r="F224">
            <v>0.12</v>
          </cell>
        </row>
        <row r="225">
          <cell r="B225" t="str">
            <v>001TOP-434NA</v>
          </cell>
          <cell r="C225" t="str">
            <v>Vierkanaalszender</v>
          </cell>
          <cell r="D225" t="str">
            <v>Vierkanaalszenderr multi-gebruik op 433.92 MHz(4096 combinaties-automemorisatie van de code)-serie TOP</v>
          </cell>
          <cell r="E225">
            <v>45.7</v>
          </cell>
          <cell r="F225">
            <v>0.24</v>
          </cell>
        </row>
        <row r="226">
          <cell r="B226" t="str">
            <v>001TOP-A40</v>
          </cell>
          <cell r="C226" t="str">
            <v>Antenne</v>
          </cell>
          <cell r="D226" t="str">
            <v>Antenne op 40.685MHz - serie TOUCH</v>
          </cell>
          <cell r="E226">
            <v>25.7</v>
          </cell>
        </row>
        <row r="227">
          <cell r="B227" t="str">
            <v>001TOP-A433N</v>
          </cell>
          <cell r="C227" t="str">
            <v>Antenne</v>
          </cell>
          <cell r="D227" t="str">
            <v>Antenne 433.92 MHz voor serie TAM en TOP</v>
          </cell>
          <cell r="E227">
            <v>25.7</v>
          </cell>
        </row>
        <row r="228">
          <cell r="B228" t="str">
            <v>001TOP-RG58</v>
          </cell>
          <cell r="C228" t="str">
            <v>Kabel voor antenne</v>
          </cell>
          <cell r="D228" t="str">
            <v>Coax kabel voor antenne</v>
          </cell>
          <cell r="E228">
            <v>1.6</v>
          </cell>
        </row>
        <row r="229">
          <cell r="B229" t="str">
            <v>001TRA03</v>
          </cell>
          <cell r="C229" t="str">
            <v>Afstandsbedieningsysteem</v>
          </cell>
          <cell r="D229" t="str">
            <v>Afstandsbedieningskit met 2 kanaalsontvanger 433.92 MHz - serie TOP</v>
          </cell>
          <cell r="E229">
            <v>179.9</v>
          </cell>
          <cell r="F229">
            <v>0.48</v>
          </cell>
        </row>
        <row r="230">
          <cell r="B230" t="str">
            <v>001TRA08</v>
          </cell>
          <cell r="C230" t="str">
            <v>Afstandsbedieningsysteem</v>
          </cell>
          <cell r="D230" t="str">
            <v>Afstandsbedieningskit met 4 kanaalsontvanger 433.92 MHz - serie TOP</v>
          </cell>
          <cell r="E230">
            <v>289.89999999999998</v>
          </cell>
          <cell r="F230">
            <v>0.48</v>
          </cell>
        </row>
        <row r="231">
          <cell r="B231" t="str">
            <v>001TSP00</v>
          </cell>
          <cell r="C231" t="str">
            <v>Proximitykaartlezer</v>
          </cell>
          <cell r="D231" t="str">
            <v>Proximitykaartlezer voor toegangscontrolesysteem RBM</v>
          </cell>
          <cell r="E231">
            <v>56</v>
          </cell>
        </row>
        <row r="232">
          <cell r="B232" t="str">
            <v>001TSP01</v>
          </cell>
          <cell r="C232" t="str">
            <v>Proximitykaartlezer</v>
          </cell>
          <cell r="D232" t="str">
            <v>Stand-alone proximitykaartlezer tot max 250 gebruikers met ingebouwde relais (5A) (IP54</v>
          </cell>
          <cell r="E232">
            <v>133.6</v>
          </cell>
        </row>
        <row r="233">
          <cell r="B233" t="str">
            <v>001TST01</v>
          </cell>
          <cell r="C233" t="str">
            <v>Proximitykaart</v>
          </cell>
          <cell r="D233" t="str">
            <v>Proximitykaart ISO 7810-7813 formaat</v>
          </cell>
          <cell r="E233">
            <v>14.1</v>
          </cell>
        </row>
        <row r="234">
          <cell r="B234" t="str">
            <v>001TST02</v>
          </cell>
          <cell r="C234" t="str">
            <v>Magneetkaart</v>
          </cell>
          <cell r="D234" t="str">
            <v>Magneetkaart ISO 7810-7813 formaat voor toegangscontrolesysteem RBM</v>
          </cell>
          <cell r="E234">
            <v>4.0999999999999996</v>
          </cell>
        </row>
        <row r="235">
          <cell r="B235" t="str">
            <v>001TST04</v>
          </cell>
          <cell r="C235" t="str">
            <v>Proximitykaart</v>
          </cell>
          <cell r="D235" t="str">
            <v>Proximitykaart ISO 7810-7813 formaat - beschrijfbaar</v>
          </cell>
          <cell r="E235">
            <v>29.1</v>
          </cell>
        </row>
        <row r="236">
          <cell r="B236" t="str">
            <v>001TWIN2</v>
          </cell>
          <cell r="C236" t="str">
            <v>Tweekanaalszender</v>
          </cell>
          <cell r="D236" t="str">
            <v>Tweekanaalszender rolling code op 433.92 MHz (4.294.967.896 combinaties-automemorisatie van de code)</v>
          </cell>
          <cell r="E236">
            <v>45.5</v>
          </cell>
          <cell r="F236">
            <v>0.24</v>
          </cell>
        </row>
        <row r="237">
          <cell r="B237" t="str">
            <v>001TWIN4</v>
          </cell>
          <cell r="C237" t="str">
            <v>Vierkanaalszender</v>
          </cell>
          <cell r="D237" t="str">
            <v>Vierkanaalszender rolling code  op 433.92 MHz (4.294.967.896 combinaties-automemorisatie van de code)</v>
          </cell>
          <cell r="E237">
            <v>47.5</v>
          </cell>
          <cell r="F237">
            <v>0.24</v>
          </cell>
        </row>
        <row r="238">
          <cell r="B238" t="str">
            <v>001U1257</v>
          </cell>
          <cell r="C238" t="str">
            <v>Draaihekmotor kit</v>
          </cell>
          <cell r="D238" t="str">
            <v>Volledig automatiseringssysteem   op 230V A.C. met knikarm voor draaihek met twee vleugels tot max 4 m per vleugel</v>
          </cell>
          <cell r="E238">
            <v>1649</v>
          </cell>
          <cell r="F238">
            <v>0.48</v>
          </cell>
        </row>
        <row r="239">
          <cell r="B239" t="str">
            <v>001U1318NL</v>
          </cell>
          <cell r="C239" t="str">
            <v>Draaihekmotor kit</v>
          </cell>
          <cell r="D239" t="str">
            <v>Volledig automatiseringssysteem met ondergrondse motoren op 24V D.C. voor draaihek met twee vleugels tot max 1,8 m per vleugel</v>
          </cell>
          <cell r="E239">
            <v>1999</v>
          </cell>
          <cell r="F239">
            <v>0.48</v>
          </cell>
        </row>
        <row r="240">
          <cell r="B240" t="str">
            <v>001U1433</v>
          </cell>
          <cell r="C240" t="str">
            <v>Draaihekmotor kit</v>
          </cell>
          <cell r="D240" t="str">
            <v>Volledig automatiseringssysteem   op 230V A.C. voor draaihek met twee vleugels tot max 3 m per vleugel</v>
          </cell>
          <cell r="E240">
            <v>1099</v>
          </cell>
          <cell r="F240">
            <v>0.48</v>
          </cell>
        </row>
        <row r="241">
          <cell r="B241" t="str">
            <v>001U1642</v>
          </cell>
          <cell r="C241" t="str">
            <v>Draaihekmotor kit</v>
          </cell>
          <cell r="D241" t="str">
            <v>Volledig automatiseringssysteem op 230V A.C. voor draaihek met twee vleugels tot max 3 m per vleugel</v>
          </cell>
          <cell r="E241">
            <v>1049</v>
          </cell>
          <cell r="F241">
            <v>0.48</v>
          </cell>
        </row>
        <row r="242">
          <cell r="B242" t="str">
            <v>001U1868</v>
          </cell>
          <cell r="C242" t="str">
            <v>Draaihekmotor kit</v>
          </cell>
          <cell r="D242" t="str">
            <v>Volledig automatiseringssysteem op 230V A.C. met knikarm voor draaihek met twee vleugels tot max 2,3 m per vleugel</v>
          </cell>
          <cell r="E242">
            <v>1299</v>
          </cell>
          <cell r="F242">
            <v>0.48</v>
          </cell>
        </row>
        <row r="243">
          <cell r="B243" t="str">
            <v>001U1910</v>
          </cell>
          <cell r="C243" t="str">
            <v>Draaihekmotor kit</v>
          </cell>
          <cell r="D243" t="str">
            <v>Volledig automatiseringssysteem met ondergrondse motoren op 230V A.C. voor draaihek met twee vleugels tot max 3,5 m per vleugel</v>
          </cell>
          <cell r="E243">
            <v>1999</v>
          </cell>
          <cell r="F243">
            <v>0.48</v>
          </cell>
        </row>
        <row r="244">
          <cell r="B244" t="str">
            <v>001U1912</v>
          </cell>
          <cell r="C244" t="str">
            <v>Draaihekmotor kit</v>
          </cell>
          <cell r="D244" t="str">
            <v>Volledig automatiseringssysteem met ondergrondse motoren op 230V A.C. voor draaihek met twee vleugels tot max 3,5 m per vleugel</v>
          </cell>
          <cell r="E244">
            <v>2399</v>
          </cell>
          <cell r="F244">
            <v>0.48</v>
          </cell>
        </row>
        <row r="245">
          <cell r="B245" t="str">
            <v>001U1916</v>
          </cell>
          <cell r="C245" t="str">
            <v>Draaihekmotor kit</v>
          </cell>
          <cell r="D245" t="str">
            <v>Volledig automatiseringssysteem met ondergrondse motoren op 230V A.C. voor draaihek met twee vleugels tot max 3,5 m per vleugel</v>
          </cell>
          <cell r="E245">
            <v>2199</v>
          </cell>
          <cell r="F245">
            <v>0.48</v>
          </cell>
        </row>
        <row r="246">
          <cell r="B246" t="str">
            <v>001U2301</v>
          </cell>
          <cell r="C246" t="str">
            <v>Schuifhekmotor kit</v>
          </cell>
          <cell r="D246" t="str">
            <v>Volledig automatiseringssysteem met motor op 230V A.C. voor schuifhek tot 800 kg</v>
          </cell>
          <cell r="E246">
            <v>926</v>
          </cell>
          <cell r="F246">
            <v>0.48</v>
          </cell>
        </row>
        <row r="247">
          <cell r="B247" t="str">
            <v>001U4318B</v>
          </cell>
          <cell r="C247" t="str">
            <v>Garegepoortopener 24V</v>
          </cell>
          <cell r="D247" t="str">
            <v>Automatiseringssysteem op 24 V.DC. Zonder rail voor buitenkantelende of sectionaalpoorten (trekkracht 850 N)</v>
          </cell>
          <cell r="E247">
            <v>449</v>
          </cell>
          <cell r="F247">
            <v>0.24</v>
          </cell>
        </row>
        <row r="248">
          <cell r="B248" t="str">
            <v>001U4418B</v>
          </cell>
          <cell r="C248" t="str">
            <v>Garegepoortopener 24V</v>
          </cell>
          <cell r="D248" t="str">
            <v>Automatiseringssysteem op 24 V.DC. zonder rail voor buitenkantelende of sectionaalpoorten (trekkracht 500 N)</v>
          </cell>
          <cell r="E248">
            <v>384</v>
          </cell>
          <cell r="F248">
            <v>0.24</v>
          </cell>
        </row>
        <row r="249">
          <cell r="B249" t="str">
            <v>001U4439NL</v>
          </cell>
          <cell r="C249" t="str">
            <v>Garegepoortopener 24V</v>
          </cell>
          <cell r="D249" t="str">
            <v>Volledig automatiseringssysteem op 24 V.DC. met encoder voor buitenkantelende of sectionaalpoorten (trekkracht 500 N)</v>
          </cell>
          <cell r="E249">
            <v>512</v>
          </cell>
          <cell r="F249">
            <v>0.24</v>
          </cell>
        </row>
        <row r="250">
          <cell r="B250" t="str">
            <v>001U5075B</v>
          </cell>
          <cell r="C250" t="str">
            <v>Garegepoortopener 230V</v>
          </cell>
          <cell r="D250" t="str">
            <v>Volledig automatiseringssysteem op 230 V.DC. Voor binnenkantelende garagepoorten (met 1 motor E306)</v>
          </cell>
          <cell r="E250">
            <v>1098</v>
          </cell>
          <cell r="F250">
            <v>0.48</v>
          </cell>
        </row>
        <row r="251">
          <cell r="B251" t="str">
            <v>001U5076B</v>
          </cell>
          <cell r="C251" t="str">
            <v>Garegepoortopener 230V</v>
          </cell>
          <cell r="D251" t="str">
            <v>Volledig automatiseringssysteem op 230 V.DC. Voor binnenkantelende garagepoorten(met 2 motoren E 306)</v>
          </cell>
          <cell r="E251">
            <v>1629</v>
          </cell>
          <cell r="F251">
            <v>0.48</v>
          </cell>
        </row>
        <row r="252">
          <cell r="B252" t="str">
            <v>001U5095B</v>
          </cell>
          <cell r="C252" t="str">
            <v>Garegepoortopener 230V</v>
          </cell>
          <cell r="D252" t="str">
            <v>Volledig automatiseringssysteem op 230 V.DC. Voor binnenkantelende garagepoorten (met 1 motor E456)</v>
          </cell>
          <cell r="E252">
            <v>1146</v>
          </cell>
          <cell r="F252">
            <v>0.48</v>
          </cell>
        </row>
        <row r="253">
          <cell r="B253" t="str">
            <v>001U5096B</v>
          </cell>
          <cell r="C253" t="str">
            <v>Garegepoortopener 230V</v>
          </cell>
          <cell r="D253" t="str">
            <v>Volledig automatiseringssysteem op 230 V.DC. Voor binnenkantelende garagepoorten(met 2 motoren E456)</v>
          </cell>
          <cell r="E253">
            <v>1721</v>
          </cell>
          <cell r="F253">
            <v>0.48</v>
          </cell>
        </row>
        <row r="254">
          <cell r="B254" t="str">
            <v>001U6122</v>
          </cell>
          <cell r="C254" t="str">
            <v>Draaihekmotor kit</v>
          </cell>
          <cell r="D254" t="str">
            <v>Volledig automatiseringssysteem met motor op 24V D.C. voor draaihek met twee vleugels tot max 1,8m per vleugel</v>
          </cell>
          <cell r="E254">
            <v>1499</v>
          </cell>
          <cell r="F254">
            <v>0.48</v>
          </cell>
        </row>
        <row r="255">
          <cell r="B255" t="str">
            <v>001U7017</v>
          </cell>
          <cell r="C255" t="str">
            <v>Draaihekmotor kit</v>
          </cell>
          <cell r="D255" t="str">
            <v>Volledig automatiseringssysteem op 230V A.C. voor draaihek met twee vleugels tot max 3 m per vleugel</v>
          </cell>
          <cell r="E255">
            <v>1499</v>
          </cell>
          <cell r="F255">
            <v>0.48</v>
          </cell>
        </row>
        <row r="256">
          <cell r="B256" t="str">
            <v>001U9622</v>
          </cell>
          <cell r="C256" t="str">
            <v>Schuifhekmotor kit</v>
          </cell>
          <cell r="D256" t="str">
            <v>Volledig automatiseringssysteem met motor op 24V D.C. voor schuifhek tot 300 kg</v>
          </cell>
          <cell r="E256">
            <v>826</v>
          </cell>
          <cell r="F256">
            <v>0.24</v>
          </cell>
        </row>
        <row r="257">
          <cell r="B257" t="str">
            <v>001UNIP</v>
          </cell>
          <cell r="C257" t="str">
            <v>Onomkeerbare motor 24V</v>
          </cell>
          <cell r="D257" t="str">
            <v>Automatiseringssysteem voor parkingreservatie - Onomkeerbare motor 24V D.C. - 20W. met bevestigingsplaat</v>
          </cell>
          <cell r="E257">
            <v>273.45</v>
          </cell>
        </row>
        <row r="258">
          <cell r="B258" t="str">
            <v>001UNIPARK-M</v>
          </cell>
          <cell r="C258" t="str">
            <v xml:space="preserve"> Manuele parkeerbewaker</v>
          </cell>
          <cell r="D258" t="str">
            <v>Manuele parkeerruimte bewaker met kleine beugel</v>
          </cell>
          <cell r="E258">
            <v>246.7</v>
          </cell>
        </row>
        <row r="259">
          <cell r="B259" t="str">
            <v>001V005</v>
          </cell>
          <cell r="C259" t="str">
            <v>Verlengstuk overbrengingsarm</v>
          </cell>
          <cell r="D259" t="str">
            <v>Verlengstuk voor overbrengingsarm L = 1,42 m voor de rails type : V0679 - V0682 - V0683 - V0684</v>
          </cell>
          <cell r="E259">
            <v>103.8</v>
          </cell>
        </row>
        <row r="260">
          <cell r="B260" t="str">
            <v>001V0670</v>
          </cell>
          <cell r="C260" t="str">
            <v>Print voor noodbatterijen</v>
          </cell>
          <cell r="D260" t="str">
            <v>Print voor aansluiting van de noodstroombatterijen met houder voor 2 noodstroombatterijen (12V-1,2Ah niet inbegrepen)</v>
          </cell>
          <cell r="E260">
            <v>85.8</v>
          </cell>
        </row>
        <row r="261">
          <cell r="B261" t="str">
            <v>001V0679</v>
          </cell>
          <cell r="C261" t="str">
            <v>Overbrengingsarm met ketting</v>
          </cell>
          <cell r="D261" t="str">
            <v>Overbrengingsarm met ketting L = 3.02 m voor: - Buitenkantelende poorten met veren H max. 2,4 m - Sectionaalpoorten met rail type A H max. 2,1 m - Sectionaalpoorten met rail type B H max. 2,2 m</v>
          </cell>
          <cell r="E261">
            <v>131.58000000000001</v>
          </cell>
        </row>
        <row r="262">
          <cell r="B262" t="str">
            <v>001V0682</v>
          </cell>
          <cell r="C262" t="str">
            <v>Overbrengingsarm met ketting</v>
          </cell>
          <cell r="D262" t="str">
            <v>Overbrengingsarm met ketting L = 3.52 m - Buitenkantelende poorten met veren H max. 2,75 m - Sectionaalpoorten met rail type A H max. 2,6 m - Sectionaalpoorten met rail type B H max. 2,7 m</v>
          </cell>
          <cell r="E262">
            <v>157.80000000000001</v>
          </cell>
        </row>
        <row r="263">
          <cell r="B263" t="str">
            <v>001V0683</v>
          </cell>
          <cell r="C263" t="str">
            <v>Overbrengingsarm met ketting</v>
          </cell>
          <cell r="D263" t="str">
            <v>Overbrengingsarm met ketting L = 4.02 m - Buitenkantelende poorten met veren H max. 3,25 m - Sectionaalpoorten met rail type A H max. 3,1 m - Sectionaalpoorten met rail type B H max. 3,2 m</v>
          </cell>
          <cell r="E263">
            <v>180.4</v>
          </cell>
        </row>
        <row r="264">
          <cell r="B264" t="str">
            <v>001V0684</v>
          </cell>
          <cell r="C264" t="str">
            <v>Overbrengingsarm met ketting</v>
          </cell>
          <cell r="D264" t="str">
            <v>Overbrengingsarm met ketting in 2 delen L = 3.02 m voor : - Buitenkantelende poorten met veren H max. 2,40 m - Sectionaalpoorten met rail type A H max. 2,1 m - Sectionaalpoorten met rail type B H max. 2,2 m</v>
          </cell>
          <cell r="E264">
            <v>175.8</v>
          </cell>
        </row>
        <row r="265">
          <cell r="B265" t="str">
            <v>001V0685</v>
          </cell>
          <cell r="C265" t="str">
            <v>Overbrengingsarm met ketting</v>
          </cell>
          <cell r="D265" t="str">
            <v>Overbrengingsarm met tandriem L = 3.02 m : - Buitenkantelende poorten met veren H max. 2,25 m - Sectionaalpoorten met rail type A H max. 2,1 m - Sectionaalpoorten met rail type B H max. 2,2 m</v>
          </cell>
          <cell r="E265">
            <v>182.9</v>
          </cell>
        </row>
        <row r="266">
          <cell r="B266" t="str">
            <v>001V0686</v>
          </cell>
          <cell r="C266" t="str">
            <v>Overbrengingsarm met ketting</v>
          </cell>
          <cell r="D266" t="str">
            <v>Overbrengingsarm met tandriem L = 3.52 m : - Buitenkantelende poorten met veren H max. 2,75 m - Sectionaalpoorten met rail type A H max. 2,6 m - Sectionaalpoorten met rail type B H max. 2,7 m</v>
          </cell>
          <cell r="E266">
            <v>198</v>
          </cell>
        </row>
        <row r="267">
          <cell r="B267" t="str">
            <v>001V0687</v>
          </cell>
          <cell r="C267" t="str">
            <v>Overbrengingsarm met tandriem</v>
          </cell>
          <cell r="D267" t="str">
            <v>Overbrengingsarm met tandriem in 2 delen L = 3.02 m - Buitenkantelende poorten met veren max. 2,25 m - Sectionaalpoorten met rail type A H max. 2,1 m - Sectionaalpoorten met rail type B H max. 2,2 m</v>
          </cell>
          <cell r="E267">
            <v>212.8</v>
          </cell>
        </row>
        <row r="268">
          <cell r="B268" t="str">
            <v>001V0688</v>
          </cell>
          <cell r="C268" t="str">
            <v>Overbrengingsarm met ketting</v>
          </cell>
          <cell r="D268" t="str">
            <v>Overbrengingsarm met tandriem L = 4.02 m : - Buitenkantelende poorten met veren 3,25 m - Sectionaalpoorten met rail type A H max. 3,1 m - Sectionaalpoorten met rail type B H max. 3,2 m</v>
          </cell>
          <cell r="E268">
            <v>215.8</v>
          </cell>
        </row>
        <row r="269">
          <cell r="B269" t="str">
            <v>001V121</v>
          </cell>
          <cell r="C269" t="str">
            <v>Ontrendelingssysteem</v>
          </cell>
          <cell r="D269" t="str">
            <v>Ontgrendeling voor buiten (L=3m) Toepassing rechtstreeks op de hendel van de poort</v>
          </cell>
          <cell r="E269">
            <v>33.9</v>
          </cell>
        </row>
        <row r="270">
          <cell r="B270" t="str">
            <v>001V122</v>
          </cell>
          <cell r="C270" t="str">
            <v>Trekarm</v>
          </cell>
          <cell r="D270" t="str">
            <v>Trekarm voor sectionaalpoorten waarvan de veer tussen 30 en 60 cm boven de poort bevestigd is</v>
          </cell>
          <cell r="E270">
            <v>21.1</v>
          </cell>
        </row>
        <row r="271">
          <cell r="B271" t="str">
            <v>001V201</v>
          </cell>
          <cell r="C271" t="str">
            <v>Adapter</v>
          </cell>
          <cell r="D271" t="str">
            <v>Adapter voor lichte binnenkantelende poorten (max. H poort = 2,4 m)</v>
          </cell>
          <cell r="E271">
            <v>124.9</v>
          </cell>
        </row>
        <row r="272">
          <cell r="B272" t="str">
            <v>001WA01</v>
          </cell>
          <cell r="C272" t="str">
            <v>Controlesysteem voor het huis</v>
          </cell>
          <cell r="D272" t="str">
            <v>Controlesysteem van de automatiseringssystemen thuis met functie Stand alone of aansluitbaar op RBM84 op 433,92Mhz. Max 200 gebruikers</v>
          </cell>
          <cell r="E272">
            <v>226.7</v>
          </cell>
        </row>
        <row r="273">
          <cell r="B273" t="str">
            <v>001WA02</v>
          </cell>
          <cell r="C273" t="str">
            <v>Controlesysteem voor het huis</v>
          </cell>
          <cell r="D273" t="str">
            <v>Controlesysteem van de automatiseringssystemen thuis12V D.C. Max 200 gebruikers</v>
          </cell>
          <cell r="E273">
            <v>208.2</v>
          </cell>
        </row>
        <row r="274">
          <cell r="B274" t="str">
            <v>001WI08</v>
          </cell>
          <cell r="C274" t="str">
            <v>Controlesysteem voor het huis</v>
          </cell>
          <cell r="D274" t="str">
            <v>Controle-éénheid 230V A.C. voor het beheer van de WA02 (8 max.), controle van 8 uitgangen (met N.C. en N.O.contacten) en 8 ingangen</v>
          </cell>
          <cell r="E274">
            <v>266.8</v>
          </cell>
        </row>
        <row r="275">
          <cell r="B275" t="str">
            <v>002LB18</v>
          </cell>
          <cell r="C275" t="str">
            <v>Kast voor noodbatterijen</v>
          </cell>
          <cell r="D275" t="str">
            <v>Kast met printplaat en met voldoende plaats voor 3 noodstroombatterijen (12V-7Ah) Batterijen niet inbegrepen</v>
          </cell>
          <cell r="E275">
            <v>224.1</v>
          </cell>
        </row>
        <row r="276">
          <cell r="B276" t="str">
            <v>002LB180</v>
          </cell>
          <cell r="C276" t="str">
            <v>Print voor noodbatterijen</v>
          </cell>
          <cell r="D276" t="str">
            <v>Elektronische kaart voor aansluiting van 2 noodbatterijen van 12V - 1,2Ah met voet voor de batterijen</v>
          </cell>
          <cell r="E276">
            <v>105.5</v>
          </cell>
        </row>
        <row r="277">
          <cell r="B277" t="str">
            <v>002LB22</v>
          </cell>
          <cell r="C277" t="str">
            <v>Print voor noodbatterijen</v>
          </cell>
          <cell r="D277" t="str">
            <v>Print voor noodstroombatterijen</v>
          </cell>
          <cell r="E277">
            <v>47.3</v>
          </cell>
        </row>
        <row r="278">
          <cell r="B278" t="str">
            <v>002LB38</v>
          </cell>
          <cell r="C278" t="str">
            <v>Print voor noodbatterijen</v>
          </cell>
          <cell r="D278" t="str">
            <v>Print voor noodstroombatterijen (3 x 12V-7Ah batterijen niet inbegrepen) voor Gard slagbomen</v>
          </cell>
          <cell r="E278">
            <v>72</v>
          </cell>
        </row>
        <row r="279">
          <cell r="B279" t="str">
            <v>002LB54</v>
          </cell>
          <cell r="C279" t="str">
            <v>Print voor noodbatterijen</v>
          </cell>
          <cell r="D279" t="str">
            <v>Elektronische kaart voor aansluiting van 2 noodbatterijen van 12V - 1,2Ah</v>
          </cell>
          <cell r="E279">
            <v>69.400000000000006</v>
          </cell>
        </row>
        <row r="280">
          <cell r="B280" t="str">
            <v>002LB90</v>
          </cell>
          <cell r="C280" t="str">
            <v>Print voor noodbatterijen</v>
          </cell>
          <cell r="D280" t="str">
            <v>Elektronische kaart voor aansluiting van 2 noodbatterijen van 12V - 1,2Ah</v>
          </cell>
          <cell r="E280">
            <v>81.400000000000006</v>
          </cell>
        </row>
        <row r="281">
          <cell r="B281" t="str">
            <v>002LBD2</v>
          </cell>
          <cell r="C281" t="str">
            <v>Print voor noodbatterijen</v>
          </cell>
          <cell r="D281" t="str">
            <v>Elektronische kaart voor aansluiting van 2 noodbatterijen van 12V - 1,2Ah (voor BX 24V motor)</v>
          </cell>
          <cell r="E281">
            <v>69</v>
          </cell>
        </row>
        <row r="282">
          <cell r="B282" t="str">
            <v>002LM22</v>
          </cell>
          <cell r="C282" t="str">
            <v>Stuurprint voor UNIPARK</v>
          </cell>
          <cell r="D282" t="str">
            <v>Uitbreidingsprint voor meerdere UNIPARK</v>
          </cell>
          <cell r="E282">
            <v>47.3</v>
          </cell>
        </row>
        <row r="283">
          <cell r="B283" t="str">
            <v>002RSE</v>
          </cell>
          <cell r="C283" t="str">
            <v>Print voor beheer functies</v>
          </cell>
          <cell r="D283" t="str">
            <v>Print voor het beheer van de functies van ZG5</v>
          </cell>
          <cell r="E283">
            <v>30.6</v>
          </cell>
        </row>
        <row r="284">
          <cell r="B284" t="str">
            <v>002ZA3C</v>
          </cell>
          <cell r="C284" t="str">
            <v>Stuurkast</v>
          </cell>
          <cell r="D284" t="str">
            <v>Stuurkast in ABS met transfo, veiligheidsschakelaar, bedieningsknoppen en radidecodering r (L240 x P145 x H320 mm)</v>
          </cell>
          <cell r="E284">
            <v>445</v>
          </cell>
        </row>
        <row r="285">
          <cell r="B285" t="str">
            <v>002ZA3N</v>
          </cell>
          <cell r="C285" t="str">
            <v>Stuurkast 230V draaihekmotor</v>
          </cell>
          <cell r="D285" t="str">
            <v>Elektronische stuurkast multifunctioneel voor draaihekmotoren 2 vleugels, met radio decodering</v>
          </cell>
          <cell r="E285">
            <v>260</v>
          </cell>
        </row>
        <row r="286">
          <cell r="B286" t="str">
            <v>002ZA3S</v>
          </cell>
          <cell r="C286" t="str">
            <v>Stuurkast</v>
          </cell>
          <cell r="D286" t="str">
            <v>Stuurkast voor superfrog</v>
          </cell>
          <cell r="E286">
            <v>1394</v>
          </cell>
        </row>
        <row r="287">
          <cell r="B287" t="str">
            <v>002ZC3</v>
          </cell>
          <cell r="C287" t="str">
            <v>Stuurkast</v>
          </cell>
          <cell r="D287" t="str">
            <v>Stuurkast met “plus” stuurprint, automatische memorisatie van de code en krachtverhoging</v>
          </cell>
          <cell r="E287">
            <v>326.89999999999998</v>
          </cell>
        </row>
        <row r="288">
          <cell r="B288" t="str">
            <v>002ZC3C</v>
          </cell>
          <cell r="C288" t="str">
            <v>Stuurkast</v>
          </cell>
          <cell r="D288" t="str">
            <v>Stuurkast met “plus” stuurprint, veiligheidsschakelaar, bedieningsknoppen en radiodecodering</v>
          </cell>
          <cell r="E288">
            <v>479</v>
          </cell>
        </row>
        <row r="289">
          <cell r="B289" t="str">
            <v>002ZCX10</v>
          </cell>
          <cell r="C289" t="str">
            <v>Stuurkast</v>
          </cell>
          <cell r="D289" t="str">
            <v>Microprocessor stuurkast voor C-BXE</v>
          </cell>
          <cell r="E289">
            <v>426.6</v>
          </cell>
        </row>
        <row r="290">
          <cell r="B290" t="str">
            <v>002ZCX10C</v>
          </cell>
          <cell r="C290" t="str">
            <v>Stuurkast</v>
          </cell>
          <cell r="D290" t="str">
            <v>Microprocessor bedieningskast met vergrendeling voor C-BXE</v>
          </cell>
          <cell r="E290">
            <v>560.29999999999995</v>
          </cell>
        </row>
        <row r="291">
          <cell r="B291" t="str">
            <v>002ZE5</v>
          </cell>
          <cell r="C291" t="str">
            <v>Stuurkast 230 V</v>
          </cell>
          <cell r="D291" t="str">
            <v>Elektronische stuurkast 230V A.C. voor garagepoortopener, met radiodecodering en plaats voor frequentieprint</v>
          </cell>
          <cell r="E291">
            <v>198.4</v>
          </cell>
        </row>
        <row r="292">
          <cell r="B292" t="str">
            <v>002ZL150N</v>
          </cell>
          <cell r="C292" t="str">
            <v>Stuurkast 24V</v>
          </cell>
          <cell r="D292" t="str">
            <v>Elektronische stuurkast 24V voor draaihekmotor 2 vleugels met  radio decodering</v>
          </cell>
          <cell r="E292">
            <v>281.7</v>
          </cell>
        </row>
        <row r="293">
          <cell r="B293" t="str">
            <v>002ZL160N</v>
          </cell>
          <cell r="C293" t="str">
            <v>Stuurkast 24V</v>
          </cell>
          <cell r="D293" t="str">
            <v>Elektronische stuurkast 24V voor draaihekmotor 1 vleugel met  radio decodering en amperimetrische hindernisdetectie</v>
          </cell>
          <cell r="E293">
            <v>194.3</v>
          </cell>
        </row>
        <row r="294">
          <cell r="B294" t="str">
            <v>002ZL170N</v>
          </cell>
          <cell r="C294" t="str">
            <v>Stuurkast 24V</v>
          </cell>
          <cell r="D294" t="str">
            <v>Elektronische stuurkast 24V voor draaihekmotor 1 vleugel en garagepoortopener met 1 motor met radio decodering</v>
          </cell>
          <cell r="E294">
            <v>293</v>
          </cell>
        </row>
        <row r="295">
          <cell r="B295" t="str">
            <v>002ZL180</v>
          </cell>
          <cell r="C295" t="str">
            <v>Stuurkast 24V</v>
          </cell>
          <cell r="D295" t="str">
            <v>Elektronische stuurkast 24V voor draaihekmotor 2 vleugels met  radio decodering</v>
          </cell>
          <cell r="E295">
            <v>358.8</v>
          </cell>
        </row>
        <row r="296">
          <cell r="B296" t="str">
            <v>002ZL19N</v>
          </cell>
          <cell r="C296" t="str">
            <v>Stuurkast 24V</v>
          </cell>
          <cell r="D296" t="str">
            <v>Elektronische stuurkast 24V voor draaihekmotor 2 vleugels en garapoortopener met 2 motoren, met radio decodering</v>
          </cell>
          <cell r="E296">
            <v>520.20000000000005</v>
          </cell>
        </row>
        <row r="297">
          <cell r="B297" t="str">
            <v>002ZL19NA</v>
          </cell>
          <cell r="C297" t="str">
            <v>Stuurkast 24V</v>
          </cell>
          <cell r="D297" t="str">
            <v>Elektronische stuurkast 24V voor garagepoortopener met 2 motoren, met  radio decodering</v>
          </cell>
          <cell r="E297">
            <v>520.20000000000005</v>
          </cell>
        </row>
        <row r="298">
          <cell r="B298" t="str">
            <v>002ZL22</v>
          </cell>
          <cell r="C298" t="str">
            <v>Stuurkast</v>
          </cell>
          <cell r="D298" t="str">
            <v>Stuurkast voor UNIPARK uitbreidbaar tot 4 motoren via de print LM22</v>
          </cell>
          <cell r="E298">
            <v>172.7</v>
          </cell>
        </row>
        <row r="299">
          <cell r="B299" t="str">
            <v>002ZL80</v>
          </cell>
          <cell r="C299" t="str">
            <v>Stuurkast</v>
          </cell>
          <cell r="D299" t="str">
            <v>Stuurkast voor C-BXE24</v>
          </cell>
          <cell r="E299">
            <v>488.3</v>
          </cell>
        </row>
        <row r="300">
          <cell r="B300" t="str">
            <v>002ZL80C</v>
          </cell>
          <cell r="C300" t="str">
            <v>Stuurkast</v>
          </cell>
          <cell r="D300" t="str">
            <v>Bedieningskast met vergrendeling voor C-BXE24</v>
          </cell>
          <cell r="E300">
            <v>627.1</v>
          </cell>
        </row>
        <row r="301">
          <cell r="B301" t="str">
            <v>002ZM3</v>
          </cell>
          <cell r="C301" t="str">
            <v>Stuurkast 230V draaihekmotor</v>
          </cell>
          <cell r="D301" t="str">
            <v>Elektronische stuurkast  multifunctioneel 230 V met display,voor draaihekmotoren 2 vleugels, met  autodiagnose van alle beveiligingsonderdelen en radio decodering</v>
          </cell>
          <cell r="E301">
            <v>440.3</v>
          </cell>
        </row>
        <row r="302">
          <cell r="B302" t="str">
            <v>002ZM3C</v>
          </cell>
          <cell r="C302" t="str">
            <v>Multifunctie stuurkast</v>
          </cell>
          <cell r="D302" t="str">
            <v>Multifunctie stuurkast met display , autodiagnose van de veiligeidstoebehoren veiligheidsschakelaar,bedieningsknoppen en radiodecodering voor F4000 motor</v>
          </cell>
          <cell r="E302">
            <v>570.29999999999995</v>
          </cell>
        </row>
        <row r="303">
          <cell r="B303" t="str">
            <v>002ZR24</v>
          </cell>
          <cell r="C303" t="str">
            <v>Stuurkast</v>
          </cell>
          <cell r="D303" t="str">
            <v>Stuurkast multi-gebruik op 230 V.A.C. met ingebouwde radiodecodering</v>
          </cell>
          <cell r="E303">
            <v>129.5</v>
          </cell>
        </row>
        <row r="304">
          <cell r="B304" t="str">
            <v>002ZT5</v>
          </cell>
          <cell r="C304" t="str">
            <v>Stuurkast</v>
          </cell>
          <cell r="D304" t="str">
            <v>Stuurkast voor C-BXET</v>
          </cell>
          <cell r="E304">
            <v>560.29999999999995</v>
          </cell>
        </row>
        <row r="305">
          <cell r="B305" t="str">
            <v>002ZT5C</v>
          </cell>
          <cell r="C305" t="str">
            <v>Stuurkast</v>
          </cell>
          <cell r="D305" t="str">
            <v>Stuurkast met vergrendeling voor C-BXET</v>
          </cell>
          <cell r="E305">
            <v>693.9</v>
          </cell>
        </row>
        <row r="306">
          <cell r="B306" t="str">
            <v>002ZT6</v>
          </cell>
          <cell r="C306" t="str">
            <v>Stuurkast</v>
          </cell>
          <cell r="D306" t="str">
            <v>Stuurkast voor driefasige motoren serie BK-2200T met radiodecodering en autodiagnose van de veiligheidstoebehoren voor BK 2200 T motor</v>
          </cell>
          <cell r="E306">
            <v>481.1</v>
          </cell>
        </row>
        <row r="307">
          <cell r="B307" t="str">
            <v>002ZT6C</v>
          </cell>
          <cell r="C307" t="str">
            <v>Stuurkast</v>
          </cell>
          <cell r="D307" t="str">
            <v>Volledige stuurkast voor driefasige motoren serie BK-2200T met ontgrendeling, radiodecodering en autodiagnose van de veiligheidstoebehoren voor BK 2200 T motor</v>
          </cell>
          <cell r="E307">
            <v>614.70000000000005</v>
          </cell>
        </row>
        <row r="308">
          <cell r="B308" t="str">
            <v>009CCT</v>
          </cell>
          <cell r="C308" t="str">
            <v>Ketting</v>
          </cell>
          <cell r="D308" t="str">
            <v>Ketting 1/2” voor installatie van een CBX motor op vouw- en schuifdeuren</v>
          </cell>
          <cell r="E308">
            <v>23.1</v>
          </cell>
        </row>
        <row r="309">
          <cell r="B309" t="str">
            <v>009CGIU</v>
          </cell>
          <cell r="C309" t="str">
            <v>Kettingslotje</v>
          </cell>
          <cell r="D309" t="str">
            <v>Kettingslotje voor ketting 1/2” voor CCT  ketting</v>
          </cell>
          <cell r="E309">
            <v>2.7</v>
          </cell>
        </row>
        <row r="310">
          <cell r="B310" t="str">
            <v>009CGZ</v>
          </cell>
          <cell r="C310" t="str">
            <v>Verzinkte tandlat</v>
          </cell>
          <cell r="D310" t="str">
            <v>Verzinkte tandlat 22 x 22 Mod. 4 in staal</v>
          </cell>
          <cell r="E310">
            <v>25.7</v>
          </cell>
        </row>
        <row r="311">
          <cell r="B311" t="str">
            <v>009CGZ6</v>
          </cell>
          <cell r="C311" t="str">
            <v>Verzinkte stalen tandlat</v>
          </cell>
          <cell r="D311" t="str">
            <v>Verzinkte stalen tandlat 30 x 30 Mod. 6 voor BKE2200/BK2200  en BK2200T</v>
          </cell>
          <cell r="E311">
            <v>59.1</v>
          </cell>
        </row>
        <row r="312">
          <cell r="B312" t="str">
            <v>009CGZP</v>
          </cell>
          <cell r="C312" t="str">
            <v>Glasvezeltandlat</v>
          </cell>
          <cell r="D312" t="str">
            <v>Glasvezeltandlat 20 x 20 Mod. 4 voor schuifhek tot 300 kg</v>
          </cell>
          <cell r="E312">
            <v>22.6</v>
          </cell>
        </row>
        <row r="313">
          <cell r="B313" t="str">
            <v>009CGZS</v>
          </cell>
          <cell r="C313" t="str">
            <v>Voorgeboorde tandlat</v>
          </cell>
          <cell r="D313" t="str">
            <v>Voorgeboorde tandlat 30 x 8 Mod. 4 met bevestigingsstukken</v>
          </cell>
          <cell r="E313">
            <v>29.8</v>
          </cell>
        </row>
        <row r="314">
          <cell r="B314" t="str">
            <v>009CGZS12</v>
          </cell>
          <cell r="C314" t="str">
            <v>Voorgeboorde tandlat</v>
          </cell>
          <cell r="D314" t="str">
            <v>Voorgeboorde tandlat 30 x 12 Mod. 4 met bevestigingsstukken</v>
          </cell>
          <cell r="E314">
            <v>30.8</v>
          </cell>
        </row>
        <row r="315">
          <cell r="B315" t="str">
            <v>009PCT</v>
          </cell>
          <cell r="C315" t="str">
            <v>Transpondor sleutelhanger</v>
          </cell>
          <cell r="D315" t="str">
            <v>Transpondor sleutelhanger</v>
          </cell>
          <cell r="E315">
            <v>18.399999999999999</v>
          </cell>
        </row>
        <row r="316">
          <cell r="B316" t="str">
            <v>009SMA</v>
          </cell>
          <cell r="C316" t="str">
            <v>Detektor voor inductielus</v>
          </cell>
          <cell r="D316" t="str">
            <v>Detektor voor inductielus</v>
          </cell>
          <cell r="E316">
            <v>304.3</v>
          </cell>
        </row>
        <row r="317">
          <cell r="B317" t="str">
            <v>009SMA2</v>
          </cell>
          <cell r="C317" t="str">
            <v>Detektor voor inductielus</v>
          </cell>
          <cell r="D317" t="str">
            <v>Tweekanaalsdetektor voor inductielus</v>
          </cell>
          <cell r="E317">
            <v>376.2</v>
          </cell>
        </row>
        <row r="318">
          <cell r="B318" t="str">
            <v>009TAG</v>
          </cell>
          <cell r="C318" t="str">
            <v>Proximity badge</v>
          </cell>
          <cell r="D318" t="str">
            <v>Proximity badge inplugbaar in de zenders van de serie : ATOMO / TOP-432NA / TOP-434NA</v>
          </cell>
          <cell r="E318">
            <v>16.8</v>
          </cell>
        </row>
        <row r="319">
          <cell r="B319" t="str">
            <v>BY-3500T</v>
          </cell>
          <cell r="C319" t="str">
            <v>Schuifhekmotor driefasig</v>
          </cell>
          <cell r="D319" t="str">
            <v>Automatisatiseringssysteem met driefasige motor op 230V-400V A.C voor schuifhekken tot 3500 Kg . Stuurkast, radiodecodering en mechanische eindelopen ingebouwd. Tandwiel Mod. 6</v>
          </cell>
          <cell r="E319">
            <v>2908.2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10.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9.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11.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10.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12.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11.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13.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12.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14.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13.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15.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14.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16.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15.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17.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16.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18.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17.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19.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18.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2.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1.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20.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19.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21.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20.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22.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21.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23.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22.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24.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23.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25.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24.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3.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2.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4.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3.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5.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4.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6.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5.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7.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6.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8.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7.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crestron.com/resources/product_and_programming_resources/catalogs_and_brochures/online_catalog/default.asp?jump=1&amp;model=DIN-8SW8-I" TargetMode="External"/><Relationship Id="rId299" Type="http://schemas.openxmlformats.org/officeDocument/2006/relationships/hyperlink" Target="http://www.crestron.com/resources/product_and_programming_resources/catalogs_and_brochures/online_catalog/default.asp?jump=1&amp;model=TSW-1052" TargetMode="External"/><Relationship Id="rId21" Type="http://schemas.openxmlformats.org/officeDocument/2006/relationships/hyperlink" Target="http://www.crestron.com/resources/product_and_programming_resources/catalogs_and_brochures/online_catalog/default.asp?jump=1&amp;model=tsw-1050" TargetMode="External"/><Relationship Id="rId63" Type="http://schemas.openxmlformats.org/officeDocument/2006/relationships/hyperlink" Target="http://www.crestron.com/resources/product_and_programming_resources/catalogs_and_brochures/online_catalog/default.asp?jump=1&amp;model=din-ap2" TargetMode="External"/><Relationship Id="rId159" Type="http://schemas.openxmlformats.org/officeDocument/2006/relationships/hyperlink" Target="http://www.barix.com/products/exstreamer-family/barix/Product/show/exstreamer-1000/" TargetMode="External"/><Relationship Id="rId324" Type="http://schemas.openxmlformats.org/officeDocument/2006/relationships/hyperlink" Target="http://www.crestron.com/downloads/pdf/product_manuals/og_dge-2.pdf" TargetMode="External"/><Relationship Id="rId366" Type="http://schemas.openxmlformats.org/officeDocument/2006/relationships/hyperlink" Target="http://www.crestron.com/downloads/pdf/spec_sheets/commercial_and_residential/dge-2.pdf" TargetMode="External"/><Relationship Id="rId531" Type="http://schemas.openxmlformats.org/officeDocument/2006/relationships/hyperlink" Target="http://www.crestron.com/resources/product_and_programming_resources/catalogs_and_brochures/online_catalog/default.asp?jump=1&amp;model=DM-MD64X64" TargetMode="External"/><Relationship Id="rId170" Type="http://schemas.openxmlformats.org/officeDocument/2006/relationships/hyperlink" Target="http://www.xantech.com/files/data_sheets/1_PA_Series_Data_Sheet.pdf" TargetMode="External"/><Relationship Id="rId226" Type="http://schemas.openxmlformats.org/officeDocument/2006/relationships/hyperlink" Target="http://www.crestron.com/resources/product_and_programming_resources/catalogs_and_brochures/online_catalog/default.asp?jump=1&amp;model=swamp-24x8&amp;tab=resources" TargetMode="External"/><Relationship Id="rId433" Type="http://schemas.openxmlformats.org/officeDocument/2006/relationships/hyperlink" Target="http://www.crestron.com/resources/product_and_programming_resources/catalogs_and_brochures/online_catalog/default.asp?jump=1&amp;model=din-hub" TargetMode="External"/><Relationship Id="rId268" Type="http://schemas.openxmlformats.org/officeDocument/2006/relationships/hyperlink" Target="http://www.crestron.com/resources/product_and_programming_resources/catalogs_and_brochures/online_catalog/default.asp?jump=1&amp;model=CEN-CI3-1&amp;tab=specifications" TargetMode="External"/><Relationship Id="rId475" Type="http://schemas.openxmlformats.org/officeDocument/2006/relationships/hyperlink" Target="http://www.crestron.com/resources/product_and_programming_resources/catalogs_and_brochures/online_catalog/default.asp?jump=1&amp;model=cnx-pad8a" TargetMode="External"/><Relationship Id="rId32" Type="http://schemas.openxmlformats.org/officeDocument/2006/relationships/hyperlink" Target="http://www.crestron.com/resources/product_and_programming_resources/catalogs_and_brochures/online_catalog/default.asp?jump=1&amp;model=TSW-1052" TargetMode="External"/><Relationship Id="rId74" Type="http://schemas.openxmlformats.org/officeDocument/2006/relationships/hyperlink" Target="http://www.crestron.com/downloads/pdf/product_manuals/og_dge-2.pdf" TargetMode="External"/><Relationship Id="rId128" Type="http://schemas.openxmlformats.org/officeDocument/2006/relationships/hyperlink" Target="http://www.crestron.com/resources/product_and_programming_resources/catalogs_and_brochures/online_catalog/default.asp?jump=1&amp;model=DIN-BLOCK" TargetMode="External"/><Relationship Id="rId335" Type="http://schemas.openxmlformats.org/officeDocument/2006/relationships/hyperlink" Target="http://www.crestron.com/downloads/pdf/product_manuals/cp3_cp3n.pdf" TargetMode="External"/><Relationship Id="rId377" Type="http://schemas.openxmlformats.org/officeDocument/2006/relationships/hyperlink" Target="http://www.crestron.com/downloads/pdf/product_misc/qs_v-panel_dge.pdf" TargetMode="External"/><Relationship Id="rId500" Type="http://schemas.openxmlformats.org/officeDocument/2006/relationships/hyperlink" Target="http://www.crestron.com/downloads/pdf/product_manuals/swamp-24x8.pdf" TargetMode="External"/><Relationship Id="rId542" Type="http://schemas.openxmlformats.org/officeDocument/2006/relationships/hyperlink" Target="http://www.crestron.com/resources/product_and_programming_resources/catalogs_and_brochures/online_catalog/default.asp?jump=1&amp;model=SPKA-NCTP" TargetMode="External"/><Relationship Id="rId5" Type="http://schemas.openxmlformats.org/officeDocument/2006/relationships/hyperlink" Target="http://www.crestron.com/downloads/pdf/product_misc/qs_tsw-550.pdf" TargetMode="External"/><Relationship Id="rId181" Type="http://schemas.openxmlformats.org/officeDocument/2006/relationships/hyperlink" Target="http://www.crestron.com/resources/product_and_programming_resources/catalogs_and_brochures/online_catalog/default.asp?jump=1&amp;model=SWAMPE-8" TargetMode="External"/><Relationship Id="rId237" Type="http://schemas.openxmlformats.org/officeDocument/2006/relationships/hyperlink" Target="http://www.crestron.com/downloads/pdf/product_misc/io_c2n-rths.pdf" TargetMode="External"/><Relationship Id="rId402" Type="http://schemas.openxmlformats.org/officeDocument/2006/relationships/hyperlink" Target="http://www.crestron.com/resources/product_and_programming_resources/catalogs_and_brochures/online_catalog/default.asp?jump=1&amp;model=DIN-4DIMFLV4" TargetMode="External"/><Relationship Id="rId279" Type="http://schemas.openxmlformats.org/officeDocument/2006/relationships/hyperlink" Target="http://www.crestron.com/downloads/pdf/spec_sheets/commercial_and_residential/cen-swpoe-16.pdf" TargetMode="External"/><Relationship Id="rId444" Type="http://schemas.openxmlformats.org/officeDocument/2006/relationships/hyperlink" Target="http://www.crestron.com/resources/product_and_programming_resources/catalogs_and_brochures/online_catalog/default.asp?jump=1&amp;model=din-pws50&amp;tab=diagrams" TargetMode="External"/><Relationship Id="rId486" Type="http://schemas.openxmlformats.org/officeDocument/2006/relationships/hyperlink" Target="http://artsound.be/modulefiles/products/files/source/109_spec_enart88.pdf" TargetMode="External"/><Relationship Id="rId43" Type="http://schemas.openxmlformats.org/officeDocument/2006/relationships/hyperlink" Target="http://www.crestron.com/resources/product_and_programming_resources/catalogs_and_brochures/online_catalog/default.asp?jump=1&amp;model=CP3N" TargetMode="External"/><Relationship Id="rId139" Type="http://schemas.openxmlformats.org/officeDocument/2006/relationships/hyperlink" Target="http://www.crestron.com/resources/product_and_programming_resources/catalogs_and_brochures/online_catalog/default.asp?jump=1&amp;model=din-hub&amp;tab=diagrams" TargetMode="External"/><Relationship Id="rId290" Type="http://schemas.openxmlformats.org/officeDocument/2006/relationships/hyperlink" Target="http://www.crestron.com/downloads/pdf/spec_sheets/commercial_and_residential/tsw-550.pdf" TargetMode="External"/><Relationship Id="rId304" Type="http://schemas.openxmlformats.org/officeDocument/2006/relationships/hyperlink" Target="http://www.crestron.com/downloads/pdf/spec_sheets/commercial_and_residential/tsw-1050.pdf" TargetMode="External"/><Relationship Id="rId346" Type="http://schemas.openxmlformats.org/officeDocument/2006/relationships/hyperlink" Target="http://www.crestron.com/resources/product_and_programming_resources/catalogs_and_brochures/online_catalog/default.asp?jump=1&amp;model=AV3" TargetMode="External"/><Relationship Id="rId388" Type="http://schemas.openxmlformats.org/officeDocument/2006/relationships/hyperlink" Target="http://www.crestron.com/downloads/pdf/product_misc/io_din-1dim4.pdf" TargetMode="External"/><Relationship Id="rId511" Type="http://schemas.openxmlformats.org/officeDocument/2006/relationships/hyperlink" Target="http://www.crestron.com/resources/product_and_programming_resources/catalogs_and_brochures/online_catalog/default.asp?jump=1&amp;model=din-pws50" TargetMode="External"/><Relationship Id="rId553" Type="http://schemas.openxmlformats.org/officeDocument/2006/relationships/hyperlink" Target="http://www.crestron.com/resources/product_and_programming_resources/catalogs_and_brochures/online_catalog/default.asp?jump=1&amp;model=SPKA-NCTP" TargetMode="External"/><Relationship Id="rId85" Type="http://schemas.openxmlformats.org/officeDocument/2006/relationships/hyperlink" Target="http://www.crestron.com/downloads/pdf/spec_sheets/commercial_and_residential/dge-2.pdf" TargetMode="External"/><Relationship Id="rId150" Type="http://schemas.openxmlformats.org/officeDocument/2006/relationships/hyperlink" Target="http://www.crestron.com/downloads/pdf/product_misc/io_din-8sw8-i.pdf" TargetMode="External"/><Relationship Id="rId192" Type="http://schemas.openxmlformats.org/officeDocument/2006/relationships/hyperlink" Target="http://www.crestron.com/downloads/pdf/product_misc/qs_swe-8.pdf" TargetMode="External"/><Relationship Id="rId206" Type="http://schemas.openxmlformats.org/officeDocument/2006/relationships/hyperlink" Target="http://www.xantech.com/files/data_sheets/1_PA_Series_Data_Sheet.pdf" TargetMode="External"/><Relationship Id="rId413" Type="http://schemas.openxmlformats.org/officeDocument/2006/relationships/hyperlink" Target="http://www.crestron.com/downloads/pdf/product_misc/io_din-8sw8-i.pdf" TargetMode="External"/><Relationship Id="rId248" Type="http://schemas.openxmlformats.org/officeDocument/2006/relationships/hyperlink" Target="http://www.crestron.com/resources/product_and_programming_resources/catalogs_and_brochures/online_catalog/default.asp?jump=1&amp;model=DM-MD16X16-RPS" TargetMode="External"/><Relationship Id="rId455" Type="http://schemas.openxmlformats.org/officeDocument/2006/relationships/hyperlink" Target="http://www.crestron.eu/?q=en/products/product-catalog/ch-lmd1" TargetMode="External"/><Relationship Id="rId497" Type="http://schemas.openxmlformats.org/officeDocument/2006/relationships/hyperlink" Target="http://www.crestron.com/resources/product_and_programming_resources/catalogs_and_brochures/online_catalog/default.asp?jump=1&amp;model=swampe-4" TargetMode="External"/><Relationship Id="rId12" Type="http://schemas.openxmlformats.org/officeDocument/2006/relationships/hyperlink" Target="http://www.crestron.com/resources/product_and_programming_resources/catalogs_and_brochures/online_catalog/default.asp?jump=1&amp;model=TSW-550" TargetMode="External"/><Relationship Id="rId108" Type="http://schemas.openxmlformats.org/officeDocument/2006/relationships/hyperlink" Target="http://www.crestron.com/resources/product_and_programming_resources/catalogs_and_brochures/online_catalog/default.asp?jump=1&amp;model=DIN-4DIMFLV4&amp;tab=diagrams" TargetMode="External"/><Relationship Id="rId315" Type="http://schemas.openxmlformats.org/officeDocument/2006/relationships/hyperlink" Target="http://www.crestron.com/resources/product_and_programming_resources/catalogs_and_brochures/online_catalog/default.asp?jump=1&amp;model=TSW-550" TargetMode="External"/><Relationship Id="rId357" Type="http://schemas.openxmlformats.org/officeDocument/2006/relationships/hyperlink" Target="http://www.crestron.com/downloads/pdf/product_misc/qs_v-panel_dge.pdf" TargetMode="External"/><Relationship Id="rId522" Type="http://schemas.openxmlformats.org/officeDocument/2006/relationships/hyperlink" Target="http://www.crestron.com/downloads/pdf/product_manuals/do_c2ni-amp-6x100.pdf" TargetMode="External"/><Relationship Id="rId54" Type="http://schemas.openxmlformats.org/officeDocument/2006/relationships/hyperlink" Target="http://www.crestron.com/resources/product_and_programming_resources/catalogs_and_brochures/online_catalog/default.asp?jump=1&amp;model=AV3" TargetMode="External"/><Relationship Id="rId96" Type="http://schemas.openxmlformats.org/officeDocument/2006/relationships/hyperlink" Target="http://www.crestron.com/resources/product_and_programming_resources/catalogs_and_brochures/online_catalog/default.asp?jump=1&amp;model=din-1dimu4" TargetMode="External"/><Relationship Id="rId161" Type="http://schemas.openxmlformats.org/officeDocument/2006/relationships/hyperlink" Target="http://www.barix.com/products/exstreamer-family/barix/Product/show/exstreamer-1000/" TargetMode="External"/><Relationship Id="rId217" Type="http://schemas.openxmlformats.org/officeDocument/2006/relationships/hyperlink" Target="http://www.crestron.com/resources/product_and_programming_resources/catalogs_and_brochures/online_catalog/default.asp?jump=1&amp;model=swamp-24x8&amp;tab=resources" TargetMode="External"/><Relationship Id="rId399" Type="http://schemas.openxmlformats.org/officeDocument/2006/relationships/hyperlink" Target="http://www.crestron.com/resources/product_and_programming_resources/catalogs_and_brochures/online_catalog/default.asp?jump=1&amp;model=DIN-4DIMFLV4" TargetMode="External"/><Relationship Id="rId564" Type="http://schemas.openxmlformats.org/officeDocument/2006/relationships/hyperlink" Target="http://www.crestron.com/resources/product_and_programming_resources/catalogs_and_brochures/online_catalog/default.asp?jump=1&amp;model=EXCITE_IW8" TargetMode="External"/><Relationship Id="rId259" Type="http://schemas.openxmlformats.org/officeDocument/2006/relationships/hyperlink" Target="http://www.crestron.com/resources/product_and_programming_resources/catalogs_and_brochures/online_catalog/default.asp?jump=1&amp;model=CEN-SWPOE-16" TargetMode="External"/><Relationship Id="rId424" Type="http://schemas.openxmlformats.org/officeDocument/2006/relationships/hyperlink" Target="http://www.crestron.com/resources/product_and_programming_resources/catalogs_and_brochures/online_catalog/default.asp?jump=1&amp;model=DIN-BLOCK" TargetMode="External"/><Relationship Id="rId466" Type="http://schemas.openxmlformats.org/officeDocument/2006/relationships/hyperlink" Target="http://www.crestron.com/resources/product_and_programming_resources/catalogs_and_brochures/online_catalog/default.asp?jump=1&amp;model=SWAMPE-8" TargetMode="External"/><Relationship Id="rId23" Type="http://schemas.openxmlformats.org/officeDocument/2006/relationships/hyperlink" Target="http://www.crestron.com/resources/product_and_programming_resources/catalogs_and_brochures/online_catalog/default.asp?jump=1&amp;model=tsw-1050" TargetMode="External"/><Relationship Id="rId119" Type="http://schemas.openxmlformats.org/officeDocument/2006/relationships/hyperlink" Target="http://www.crestron.com/resources/product_and_programming_resources/catalogs_and_brochures/online_catalog/default.asp?jump=1&amp;model=DIN-8SW8-I" TargetMode="External"/><Relationship Id="rId270" Type="http://schemas.openxmlformats.org/officeDocument/2006/relationships/hyperlink" Target="http://www.crestron.com/resources/product_and_programming_resources/catalogs_and_brochures/online_catalog/default.asp?jump=1&amp;model=TSW-550" TargetMode="External"/><Relationship Id="rId326" Type="http://schemas.openxmlformats.org/officeDocument/2006/relationships/hyperlink" Target="http://www.crestron.com/downloads/pdf/spec_sheets/commercial_and_residential/dge-2.pdf" TargetMode="External"/><Relationship Id="rId533" Type="http://schemas.openxmlformats.org/officeDocument/2006/relationships/hyperlink" Target="http://www.crestron.com/resources/product_and_programming_resources/catalogs_and_brochures/online_catalog/default.asp?jump=1&amp;model=CEN-ISERVER" TargetMode="External"/><Relationship Id="rId65" Type="http://schemas.openxmlformats.org/officeDocument/2006/relationships/hyperlink" Target="http://www.crestron.com/resources/product_and_programming_resources/catalogs_and_brochures/online_catalog/default.asp?jump=1&amp;model=din-ap2" TargetMode="External"/><Relationship Id="rId130" Type="http://schemas.openxmlformats.org/officeDocument/2006/relationships/hyperlink" Target="http://www.crestron.com/resources/product_and_programming_resources/catalogs_and_brochures/online_catalog/default.asp?jump=1&amp;model=DIN-BLOCK&amp;tab=diagrams" TargetMode="External"/><Relationship Id="rId368" Type="http://schemas.openxmlformats.org/officeDocument/2006/relationships/hyperlink" Target="http://www.crestron.com/resources/product_and_programming_resources/catalogs_and_brochures/online_catalog/default.asp?jump=1&amp;model=CEN-CI3-1&amp;tab=specifications" TargetMode="External"/><Relationship Id="rId172" Type="http://schemas.openxmlformats.org/officeDocument/2006/relationships/hyperlink" Target="http://www.xantech.com/files/app_diagrams/3_PA435X_Dia_1.pdf" TargetMode="External"/><Relationship Id="rId228" Type="http://schemas.openxmlformats.org/officeDocument/2006/relationships/hyperlink" Target="http://www.crestron.com/resources/product_and_programming_resources/catalogs_and_brochures/online_catalog/default.asp?jump=1&amp;model=ESSENCE_IW6" TargetMode="External"/><Relationship Id="rId435" Type="http://schemas.openxmlformats.org/officeDocument/2006/relationships/hyperlink" Target="http://www.crestron.com/resources/product_and_programming_resources/catalogs_and_brochures/online_catalog/default.asp?jump=1&amp;model=DIN-IO8" TargetMode="External"/><Relationship Id="rId477" Type="http://schemas.openxmlformats.org/officeDocument/2006/relationships/hyperlink" Target="http://www.crestron.com/resources/product_and_programming_resources/catalogs_and_brochures/online_catalog/default.asp?jump=1&amp;model=cnx-pad8a" TargetMode="External"/><Relationship Id="rId281" Type="http://schemas.openxmlformats.org/officeDocument/2006/relationships/hyperlink" Target="http://www.domoticsystems.be/userfiles/files/handleiding%20Y-O-U-R%20home.pdf" TargetMode="External"/><Relationship Id="rId337" Type="http://schemas.openxmlformats.org/officeDocument/2006/relationships/hyperlink" Target="http://www.crestron.com/downloads/pdf/spec_sheets/commercial_and_residential/pro3.pdf" TargetMode="External"/><Relationship Id="rId502" Type="http://schemas.openxmlformats.org/officeDocument/2006/relationships/hyperlink" Target="http://www.crestron.com/downloads/pdf/product_misc/qs_c2n-amp-4x100.pdf" TargetMode="External"/><Relationship Id="rId34" Type="http://schemas.openxmlformats.org/officeDocument/2006/relationships/hyperlink" Target="http://www.crestron.com/resources/product_and_programming_resources/catalogs_and_brochures/online_catalog/default.asp?jump=1&amp;model=TSW-550" TargetMode="External"/><Relationship Id="rId76" Type="http://schemas.openxmlformats.org/officeDocument/2006/relationships/hyperlink" Target="http://www.crestron.com/downloads/pdf/spec_sheets/commercial_and_residential/dge-2.pdf" TargetMode="External"/><Relationship Id="rId141" Type="http://schemas.openxmlformats.org/officeDocument/2006/relationships/hyperlink" Target="http://www.crestron.com/downloads/pdf/product_misc/io_din-io8.pdf" TargetMode="External"/><Relationship Id="rId379" Type="http://schemas.openxmlformats.org/officeDocument/2006/relationships/hyperlink" Target="http://www.crestron.com/resources/product_and_programming_resources/catalogs_and_brochures/online_catalog/default.asp?jump=1&amp;model=din-ap2" TargetMode="External"/><Relationship Id="rId544" Type="http://schemas.openxmlformats.org/officeDocument/2006/relationships/hyperlink" Target="http://www.crestron.com/resources/product_and_programming_resources/catalogs_and_brochures/online_catalog/default.asp?jump=1&amp;model=swamp-24x8&amp;tab=resources" TargetMode="External"/><Relationship Id="rId7" Type="http://schemas.openxmlformats.org/officeDocument/2006/relationships/hyperlink" Target="http://www.crestron.com/resources/product_and_programming_resources/catalogs_and_brochures/online_catalog/default.asp?jump=1&amp;model=tsw-750" TargetMode="External"/><Relationship Id="rId183" Type="http://schemas.openxmlformats.org/officeDocument/2006/relationships/hyperlink" Target="http://www.crestron.com/resources/product_and_programming_resources/catalogs_and_brochures/online_catalog/default.asp?jump=1&amp;model=swampe-4" TargetMode="External"/><Relationship Id="rId239" Type="http://schemas.openxmlformats.org/officeDocument/2006/relationships/hyperlink" Target="http://www.crestron.com/resources/product_and_programming_resources/catalogs_and_brochures/online_catalog/default.asp?jump=1&amp;model=AIR_SR4" TargetMode="External"/><Relationship Id="rId390" Type="http://schemas.openxmlformats.org/officeDocument/2006/relationships/hyperlink" Target="http://www.crestron.com/resources/product_and_programming_resources/catalogs_and_brochures/online_catalog/default.asp?jump=1&amp;model=DIN-1DIM4" TargetMode="External"/><Relationship Id="rId404" Type="http://schemas.openxmlformats.org/officeDocument/2006/relationships/hyperlink" Target="http://www.crestron.com/resources/product_and_programming_resources/catalogs_and_brochures/online_catalog/default.asp?jump=1&amp;model=din-1dimu4&amp;tab=diagrams" TargetMode="External"/><Relationship Id="rId446" Type="http://schemas.openxmlformats.org/officeDocument/2006/relationships/hyperlink" Target="http://www.crestron.com/downloads/pdf/product_misc/io_din-dali-2.pdf" TargetMode="External"/><Relationship Id="rId250" Type="http://schemas.openxmlformats.org/officeDocument/2006/relationships/hyperlink" Target="http://www.crestron.com/resources/product_and_programming_resources/catalogs_and_brochures/online_catalog/default.asp?jump=1&amp;model=dm-md32x32-rps" TargetMode="External"/><Relationship Id="rId292" Type="http://schemas.openxmlformats.org/officeDocument/2006/relationships/hyperlink" Target="http://www.crestron.com/resources/product_and_programming_resources/catalogs_and_brochures/online_catalog/default.asp?jump=1&amp;model=tsw-750" TargetMode="External"/><Relationship Id="rId306" Type="http://schemas.openxmlformats.org/officeDocument/2006/relationships/hyperlink" Target="http://www.crestron.com/downloads/pdf/product_manuals/cg_tsw-550_750_1050.pdf" TargetMode="External"/><Relationship Id="rId488" Type="http://schemas.openxmlformats.org/officeDocument/2006/relationships/hyperlink" Target="http://www.crestron.com/resources/product_and_programming_resources/catalogs_and_brochures/online_catalog/default.asp?jump=1&amp;model=DIN-IO8" TargetMode="External"/><Relationship Id="rId45" Type="http://schemas.openxmlformats.org/officeDocument/2006/relationships/hyperlink" Target="http://www.crestron.com/downloads/pdf/product_manuals/cp3_cp3n.pdf" TargetMode="External"/><Relationship Id="rId87" Type="http://schemas.openxmlformats.org/officeDocument/2006/relationships/hyperlink" Target="http://www.crestron.com/downloads/pdf/product_misc/qs_v-panel_dge.pdf" TargetMode="External"/><Relationship Id="rId110" Type="http://schemas.openxmlformats.org/officeDocument/2006/relationships/hyperlink" Target="http://www.crestron.com/downloads/pdf/product_misc/io_din-1dim4.pdf" TargetMode="External"/><Relationship Id="rId348" Type="http://schemas.openxmlformats.org/officeDocument/2006/relationships/hyperlink" Target="http://www.crestron.com/resources/product_and_programming_resources/catalogs_and_brochures/online_catalog/default.asp?jump=1&amp;model=din-ap2" TargetMode="External"/><Relationship Id="rId513" Type="http://schemas.openxmlformats.org/officeDocument/2006/relationships/hyperlink" Target="http://www.xantech.com/files/data_sheets/1_PA_Series_Data_Sheet.pdf" TargetMode="External"/><Relationship Id="rId555" Type="http://schemas.openxmlformats.org/officeDocument/2006/relationships/hyperlink" Target="http://www.crestron.com/resources/product_and_programming_resources/catalogs_and_brochures/online_catalog/default.asp?jump=1&amp;model=ASPIRE_IW8" TargetMode="External"/><Relationship Id="rId152" Type="http://schemas.openxmlformats.org/officeDocument/2006/relationships/hyperlink" Target="http://www.crestron.com/resources/product_and_programming_resources/catalogs_and_brochures/online_catalog/default.asp?jump=1&amp;model=C2N-AMP-4X100&amp;tab=models" TargetMode="External"/><Relationship Id="rId194" Type="http://schemas.openxmlformats.org/officeDocument/2006/relationships/hyperlink" Target="http://www.xantech.com/files/data_sheets/1_PA_Series_Data_Sheet.pdf" TargetMode="External"/><Relationship Id="rId208" Type="http://schemas.openxmlformats.org/officeDocument/2006/relationships/hyperlink" Target="http://www.crestron.com/resources/product_and_programming_resources/catalogs_and_brochures/online_catalog/default.asp?jump=1&amp;model=SPKA-NCTP" TargetMode="External"/><Relationship Id="rId415" Type="http://schemas.openxmlformats.org/officeDocument/2006/relationships/hyperlink" Target="http://www.crestron.com/resources/product_and_programming_resources/catalogs_and_brochures/online_catalog/default.asp?jump=1&amp;model=DIN-8SW8-I" TargetMode="External"/><Relationship Id="rId457" Type="http://schemas.openxmlformats.org/officeDocument/2006/relationships/hyperlink" Target="http://www.crestron.com/resources/product_and_programming_resources/catalogs_and_brochures/online_catalog/default.asp?jump=1&amp;model=CEN-SWPOE-16" TargetMode="External"/><Relationship Id="rId261" Type="http://schemas.openxmlformats.org/officeDocument/2006/relationships/hyperlink" Target="http://www.crestron.com/downloads/pdf/product_misc/oi_din-ap3.pdf" TargetMode="External"/><Relationship Id="rId499" Type="http://schemas.openxmlformats.org/officeDocument/2006/relationships/hyperlink" Target="http://www.crestron.com/resources/product_and_programming_resources/catalogs_and_brochures/online_catalog/default.asp?jump=1&amp;model=swamp-24x8&amp;tab=resources" TargetMode="External"/><Relationship Id="rId14" Type="http://schemas.openxmlformats.org/officeDocument/2006/relationships/hyperlink" Target="http://www.crestron.com/resources/product_and_programming_resources/catalogs_and_brochures/online_catalog/default.asp?jump=1&amp;model=TSW-1052" TargetMode="External"/><Relationship Id="rId56" Type="http://schemas.openxmlformats.org/officeDocument/2006/relationships/hyperlink" Target="http://www.crestron.com/resources/product_and_programming_resources/catalogs_and_brochures/online_catalog/default.asp?jump=1&amp;model=AV3" TargetMode="External"/><Relationship Id="rId317" Type="http://schemas.openxmlformats.org/officeDocument/2006/relationships/hyperlink" Target="http://www.crestron.com/downloads/pdf/product_misc/qs_tsw-550.pdf" TargetMode="External"/><Relationship Id="rId359" Type="http://schemas.openxmlformats.org/officeDocument/2006/relationships/hyperlink" Target="http://www.crestron.com/downloads/pdf/product_manuals/og_dge-2.pdf" TargetMode="External"/><Relationship Id="rId524" Type="http://schemas.openxmlformats.org/officeDocument/2006/relationships/hyperlink" Target="http://www.crestron.com/resources/product_and_programming_resources/catalogs_and_brochures/online_catalog/default.asp?jump=1&amp;model=DM-MD6X6" TargetMode="External"/><Relationship Id="rId566" Type="http://schemas.openxmlformats.org/officeDocument/2006/relationships/hyperlink" Target="http://www.crestron.com/resources/product_and_programming_resources/catalogs_and_brochures/online_catalog/default.asp?jump=1&amp;model=AIR_SR6" TargetMode="External"/><Relationship Id="rId98" Type="http://schemas.openxmlformats.org/officeDocument/2006/relationships/hyperlink" Target="http://www.crestron.com/resources/product_and_programming_resources/catalogs_and_brochures/online_catalog/default.asp?jump=1&amp;model=CEN-CI3-3" TargetMode="External"/><Relationship Id="rId121" Type="http://schemas.openxmlformats.org/officeDocument/2006/relationships/hyperlink" Target="http://www.crestron.com/resources/product_and_programming_resources/catalogs_and_brochures/online_catalog/default.asp?jump=1&amp;model=DIN-AO8" TargetMode="External"/><Relationship Id="rId163" Type="http://schemas.openxmlformats.org/officeDocument/2006/relationships/hyperlink" Target="http://www.crestron.com/resources/product_and_programming_resources/catalogs_and_brochures/online_catalog/default.asp?jump=1&amp;model=cnx-pad8a" TargetMode="External"/><Relationship Id="rId219" Type="http://schemas.openxmlformats.org/officeDocument/2006/relationships/hyperlink" Target="http://www.crestron.com/resources/product_and_programming_resources/catalogs_and_brochures/online_catalog/default.asp?jump=1&amp;model=SPKA-NCTP" TargetMode="External"/><Relationship Id="rId370" Type="http://schemas.openxmlformats.org/officeDocument/2006/relationships/hyperlink" Target="http://www.crestron.com/downloads/pdf/spec_sheets/commercial_and_residential/cen-ci3-1.pdf" TargetMode="External"/><Relationship Id="rId426" Type="http://schemas.openxmlformats.org/officeDocument/2006/relationships/hyperlink" Target="http://www.crestron.com/resources/product_and_programming_resources/catalogs_and_brochures/online_catalog/default.asp?jump=1&amp;model=DIN-DALI-2" TargetMode="External"/><Relationship Id="rId230" Type="http://schemas.openxmlformats.org/officeDocument/2006/relationships/hyperlink" Target="http://www.crestron.com/resources/product_and_programming_resources/catalogs_and_brochures/online_catalog/default.asp?jump=1&amp;model=EXCITE_IW8" TargetMode="External"/><Relationship Id="rId468" Type="http://schemas.openxmlformats.org/officeDocument/2006/relationships/hyperlink" Target="http://www.crestron.com/downloads/pdf/product_manuals/SWE-8.pdf" TargetMode="External"/><Relationship Id="rId25" Type="http://schemas.openxmlformats.org/officeDocument/2006/relationships/hyperlink" Target="http://www.crestron.com/downloads/pdf/spec_sheets/commercial_and_residential/tsw-1050.pdf" TargetMode="External"/><Relationship Id="rId67" Type="http://schemas.openxmlformats.org/officeDocument/2006/relationships/hyperlink" Target="http://www.crestron.com/downloads/pdf/product_misc/qs_v-panel_dge.pdf" TargetMode="External"/><Relationship Id="rId272" Type="http://schemas.openxmlformats.org/officeDocument/2006/relationships/hyperlink" Target="http://www.crestron.com/downloads/pdf/product_misc/qs_tsw-550.pdf" TargetMode="External"/><Relationship Id="rId328" Type="http://schemas.openxmlformats.org/officeDocument/2006/relationships/hyperlink" Target="http://www.crestron.com/resources/product_and_programming_resources/catalogs_and_brochures/online_catalog/default.asp?jump=1&amp;model=tsw-1050" TargetMode="External"/><Relationship Id="rId535" Type="http://schemas.openxmlformats.org/officeDocument/2006/relationships/hyperlink" Target="http://www.crestron.com/resources/product_and_programming_resources/catalogs_and_brochures/online_catalog/default.asp?jump=1&amp;model=dmc-hd-dsp" TargetMode="External"/><Relationship Id="rId132" Type="http://schemas.openxmlformats.org/officeDocument/2006/relationships/hyperlink" Target="http://www.crestron.com/downloads/pdf/spec_sheets/commercial_and_residential/din-dali-2.pdf" TargetMode="External"/><Relationship Id="rId174" Type="http://schemas.openxmlformats.org/officeDocument/2006/relationships/hyperlink" Target="http://artsound.be/modulefiles/products/files/source/109_spec_enart88.pdf" TargetMode="External"/><Relationship Id="rId381" Type="http://schemas.openxmlformats.org/officeDocument/2006/relationships/hyperlink" Target="http://www.crestron.com/resources/product_and_programming_resources/catalogs_and_brochures/online_catalog/default.asp?jump=1&amp;model=din-ap2" TargetMode="External"/><Relationship Id="rId241" Type="http://schemas.openxmlformats.org/officeDocument/2006/relationships/hyperlink" Target="http://www.crestron.com/resources/product_and_programming_resources/catalogs_and_brochures/online_catalog/default.asp?jump=1&amp;model=AIR_SR8" TargetMode="External"/><Relationship Id="rId437" Type="http://schemas.openxmlformats.org/officeDocument/2006/relationships/hyperlink" Target="http://www.crestron.com/resources/product_and_programming_resources/catalogs_and_brochures/online_catalog/default.asp?jump=1&amp;model=DIN-IO8" TargetMode="External"/><Relationship Id="rId479" Type="http://schemas.openxmlformats.org/officeDocument/2006/relationships/hyperlink" Target="http://www.xantech.com/Audio/Amplifiers/Amplifiers/PA1235X/" TargetMode="External"/><Relationship Id="rId36" Type="http://schemas.openxmlformats.org/officeDocument/2006/relationships/hyperlink" Target="http://www.crestron.com/resources/product_and_programming_resources/catalogs_and_brochures/online_catalog/default.asp?jump=1&amp;model=TSW-1052" TargetMode="External"/><Relationship Id="rId283" Type="http://schemas.openxmlformats.org/officeDocument/2006/relationships/hyperlink" Target="http://www.crestron.com/resources/product_and_programming_resources/catalogs_and_brochures/online_catalog/default.asp?jump=1&amp;model=CEN-ISERVER" TargetMode="External"/><Relationship Id="rId339" Type="http://schemas.openxmlformats.org/officeDocument/2006/relationships/hyperlink" Target="http://www.crestron.com/resources/product_and_programming_resources/catalogs_and_brochures/online_catalog/default.asp?jump=1&amp;model=CP3N" TargetMode="External"/><Relationship Id="rId490" Type="http://schemas.openxmlformats.org/officeDocument/2006/relationships/hyperlink" Target="http://www.crestron.com/downloads/pdf/product_misc/qs_swamp-24x8.pdf" TargetMode="External"/><Relationship Id="rId504" Type="http://schemas.openxmlformats.org/officeDocument/2006/relationships/hyperlink" Target="http://www.crestron.com/downloads/pdf/product_misc/qs_swe-8.pdf" TargetMode="External"/><Relationship Id="rId546" Type="http://schemas.openxmlformats.org/officeDocument/2006/relationships/hyperlink" Target="http://www.crestron.com/resources/product_and_programming_resources/catalogs_and_brochures/online_catalog/default.asp?jump=1&amp;model=EXCITE_IW6" TargetMode="External"/><Relationship Id="rId78" Type="http://schemas.openxmlformats.org/officeDocument/2006/relationships/hyperlink" Target="http://www.crestron.com/resources/product_and_programming_resources/catalogs_and_brochures/online_catalog/default.asp?jump=1&amp;model=CEN-CI3-1&amp;tab=specifications" TargetMode="External"/><Relationship Id="rId101" Type="http://schemas.openxmlformats.org/officeDocument/2006/relationships/hyperlink" Target="http://www.crestron.com/downloads/pdf/product_misc/io_din-2mc2.pdf" TargetMode="External"/><Relationship Id="rId143" Type="http://schemas.openxmlformats.org/officeDocument/2006/relationships/hyperlink" Target="http://www.crestron.com/resources/product_and_programming_resources/catalogs_and_brochures/online_catalog/default.asp?jump=1&amp;model=DIN-IO8" TargetMode="External"/><Relationship Id="rId185" Type="http://schemas.openxmlformats.org/officeDocument/2006/relationships/hyperlink" Target="http://www.crestron.com/resources/product_and_programming_resources/catalogs_and_brochures/online_catalog/default.asp?jump=1&amp;model=swampe-4" TargetMode="External"/><Relationship Id="rId350" Type="http://schemas.openxmlformats.org/officeDocument/2006/relationships/hyperlink" Target="http://www.crestron.com/resources/product_and_programming_resources/catalogs_and_brochures/online_catalog/default.asp?jump=1&amp;model=din-ap2" TargetMode="External"/><Relationship Id="rId406" Type="http://schemas.openxmlformats.org/officeDocument/2006/relationships/hyperlink" Target="http://www.crestron.com/resources/product_and_programming_resources/catalogs_and_brochures/online_catalog/default.asp?jump=1&amp;model=DIN-2MC2&amp;tab=diagrams" TargetMode="External"/><Relationship Id="rId9" Type="http://schemas.openxmlformats.org/officeDocument/2006/relationships/hyperlink" Target="http://www.crestron.com/downloads/pdf/product_misc/qs_tsw-750.pdf" TargetMode="External"/><Relationship Id="rId210" Type="http://schemas.openxmlformats.org/officeDocument/2006/relationships/hyperlink" Target="http://www.crestron.com/resources/product_and_programming_resources/catalogs_and_brochures/online_catalog/default.asp?jump=1&amp;model=swamp-24x8&amp;tab=resources" TargetMode="External"/><Relationship Id="rId392" Type="http://schemas.openxmlformats.org/officeDocument/2006/relationships/hyperlink" Target="http://www.crestron.com/downloads/pdf/product_misc/io_din-1dimu4.pdf" TargetMode="External"/><Relationship Id="rId427" Type="http://schemas.openxmlformats.org/officeDocument/2006/relationships/hyperlink" Target="http://www.crestron.com/downloads/pdf/spec_sheets/commercial_and_residential/din-dali-2.pdf" TargetMode="External"/><Relationship Id="rId448" Type="http://schemas.openxmlformats.org/officeDocument/2006/relationships/hyperlink" Target="http://www.crestron.com/resources/product_and_programming_resources/catalogs_and_brochures/online_catalog/default.asp?jump=1&amp;model=swamp-24x8&amp;tab=resources" TargetMode="External"/><Relationship Id="rId469" Type="http://schemas.openxmlformats.org/officeDocument/2006/relationships/hyperlink" Target="http://www.crestron.com/resources/product_and_programming_resources/catalogs_and_brochures/online_catalog/default.asp?jump=1&amp;model=SWE-8" TargetMode="External"/><Relationship Id="rId26" Type="http://schemas.openxmlformats.org/officeDocument/2006/relationships/hyperlink" Target="http://www.crestron.com/downloads/pdf/product_misc/qs_tsw-550.pdf" TargetMode="External"/><Relationship Id="rId231" Type="http://schemas.openxmlformats.org/officeDocument/2006/relationships/hyperlink" Target="http://pdf1.alldatasheet.com/datasheet-pdf/view/58558/DALLAS/DS18S20.html" TargetMode="External"/><Relationship Id="rId252" Type="http://schemas.openxmlformats.org/officeDocument/2006/relationships/hyperlink" Target="http://www.crestron.com/resources/product_and_programming_resources/catalogs_and_brochures/online_catalog/default.asp?jump=1&amp;model=dmc-hd-dsp" TargetMode="External"/><Relationship Id="rId273" Type="http://schemas.openxmlformats.org/officeDocument/2006/relationships/hyperlink" Target="http://www.crestron.com/downloads/pdf/product_misc/io_din-dali-2.pdf" TargetMode="External"/><Relationship Id="rId294" Type="http://schemas.openxmlformats.org/officeDocument/2006/relationships/hyperlink" Target="http://www.crestron.com/downloads/pdf/spec_sheets/commercial_and_residential/tsw-750.pdf" TargetMode="External"/><Relationship Id="rId308" Type="http://schemas.openxmlformats.org/officeDocument/2006/relationships/hyperlink" Target="http://www.crestron.com/resources/product_and_programming_resources/catalogs_and_brochures/online_catalog/default.asp?jump=1&amp;model=tsw-1050" TargetMode="External"/><Relationship Id="rId329" Type="http://schemas.openxmlformats.org/officeDocument/2006/relationships/hyperlink" Target="http://www.crestron.com/resources/product_and_programming_resources/catalogs_and_brochures/online_catalog/default.asp?jump=1&amp;model=TSW-550" TargetMode="External"/><Relationship Id="rId480" Type="http://schemas.openxmlformats.org/officeDocument/2006/relationships/hyperlink" Target="http://www.xantech.com/files/data_sheets/1_PA_Series_Data_Sheet.pdf" TargetMode="External"/><Relationship Id="rId515" Type="http://schemas.openxmlformats.org/officeDocument/2006/relationships/hyperlink" Target="http://artsound.be/modulefiles/products/files/source/109_spec_enart88.pdf" TargetMode="External"/><Relationship Id="rId536" Type="http://schemas.openxmlformats.org/officeDocument/2006/relationships/hyperlink" Target="http://www.crestron.com/resources/product_and_programming_resources/catalogs_and_brochures/online_catalog/default.asp?jump=1&amp;model=dmc-c-dsp" TargetMode="External"/><Relationship Id="rId47" Type="http://schemas.openxmlformats.org/officeDocument/2006/relationships/hyperlink" Target="http://www.crestron.com/downloads/pdf/spec_sheets/commercial_and_residential/pro3.pdf" TargetMode="External"/><Relationship Id="rId68" Type="http://schemas.openxmlformats.org/officeDocument/2006/relationships/hyperlink" Target="http://www.crestron.com/resources/product_and_programming_resources/catalogs_and_brochures/online_catalog/default.asp?jump=1&amp;model=din-ap2" TargetMode="External"/><Relationship Id="rId89" Type="http://schemas.openxmlformats.org/officeDocument/2006/relationships/hyperlink" Target="http://www.crestron.com/resources/product_and_programming_resources/catalogs_and_brochures/online_catalog/default.asp?jump=1&amp;model=din-ap2" TargetMode="External"/><Relationship Id="rId112" Type="http://schemas.openxmlformats.org/officeDocument/2006/relationships/hyperlink" Target="http://www.crestron.com/resources/product_and_programming_resources/catalogs_and_brochures/online_catalog/default.asp?jump=1&amp;model=DIN-8SW8" TargetMode="External"/><Relationship Id="rId133" Type="http://schemas.openxmlformats.org/officeDocument/2006/relationships/hyperlink" Target="http://www.crestron.com/resources/product_and_programming_resources/catalogs_and_brochures/online_catalog/default.asp?jump=1&amp;model=DIN-DALI-2" TargetMode="External"/><Relationship Id="rId154" Type="http://schemas.openxmlformats.org/officeDocument/2006/relationships/hyperlink" Target="http://www.crestron.com/resources/product_and_programming_resources/catalogs_and_brochures/online_catalog/default.asp?jump=1&amp;model=SWAMPE-8" TargetMode="External"/><Relationship Id="rId175" Type="http://schemas.openxmlformats.org/officeDocument/2006/relationships/hyperlink" Target="http://www.crestron.com/resources/product_and_programming_resources/catalogs_and_brochures/online_catalog/default.asp?jump=1&amp;model=DIN-IO8" TargetMode="External"/><Relationship Id="rId340" Type="http://schemas.openxmlformats.org/officeDocument/2006/relationships/hyperlink" Target="http://www.crestron.com/resources/product_and_programming_resources/catalogs_and_brochures/online_catalog/default.asp?jump=1&amp;model=PRO3" TargetMode="External"/><Relationship Id="rId361" Type="http://schemas.openxmlformats.org/officeDocument/2006/relationships/hyperlink" Target="http://www.crestron.com/downloads/pdf/spec_sheets/commercial_and_residential/dge-2.pdf" TargetMode="External"/><Relationship Id="rId557" Type="http://schemas.openxmlformats.org/officeDocument/2006/relationships/hyperlink" Target="http://www.crestron.com/resources/product_and_programming_resources/catalogs_and_brochures/online_catalog/default.asp?jump=1&amp;model=ESSENCE_IW5" TargetMode="External"/><Relationship Id="rId196" Type="http://schemas.openxmlformats.org/officeDocument/2006/relationships/hyperlink" Target="http://www.xantech.com/files/app_diagrams/4_PA635X_Dia_1.pdf" TargetMode="External"/><Relationship Id="rId200" Type="http://schemas.openxmlformats.org/officeDocument/2006/relationships/hyperlink" Target="http://www.crestron.com/resources/product_and_programming_resources/catalogs_and_brochures/online_catalog/default.asp?jump=1&amp;model=din-pws50" TargetMode="External"/><Relationship Id="rId382" Type="http://schemas.openxmlformats.org/officeDocument/2006/relationships/hyperlink" Target="http://www.crestron.com/resources/product_and_programming_resources/catalogs_and_brochures/online_catalog/default.asp?jump=1&amp;model=din-ap3" TargetMode="External"/><Relationship Id="rId417" Type="http://schemas.openxmlformats.org/officeDocument/2006/relationships/hyperlink" Target="http://www.crestron.com/downloads/pdf/product_misc/io_din-ao8.pdf" TargetMode="External"/><Relationship Id="rId438" Type="http://schemas.openxmlformats.org/officeDocument/2006/relationships/hyperlink" Target="http://www.crestron.com/resources/product_and_programming_resources/catalogs_and_brochures/online_catalog/default.asp?jump=1&amp;model=DIN-IO8" TargetMode="External"/><Relationship Id="rId459" Type="http://schemas.openxmlformats.org/officeDocument/2006/relationships/hyperlink" Target="http://www.crestron.com/resources/product_and_programming_resources/catalogs_and_brochures/online_catalog/default.asp?jump=1&amp;model=CEN-SWPOE-16&amp;tab=specifications" TargetMode="External"/><Relationship Id="rId16" Type="http://schemas.openxmlformats.org/officeDocument/2006/relationships/hyperlink" Target="http://www.crestron.com/resources/product_and_programming_resources/catalogs_and_brochures/online_catalog/default.asp?jump=1&amp;model=tsw-1050" TargetMode="External"/><Relationship Id="rId221" Type="http://schemas.openxmlformats.org/officeDocument/2006/relationships/hyperlink" Target="http://www.crestron.com/resources/product_and_programming_resources/catalogs_and_brochures/online_catalog/default.asp?jump=1&amp;model=ASPIRE_IW8" TargetMode="External"/><Relationship Id="rId242" Type="http://schemas.openxmlformats.org/officeDocument/2006/relationships/hyperlink" Target="http://www.crestron.com/resources/product_and_programming_resources/catalogs_and_brochures/online_catalog/default.asp?jump=1&amp;model=EXCITE_IW8" TargetMode="External"/><Relationship Id="rId263" Type="http://schemas.openxmlformats.org/officeDocument/2006/relationships/hyperlink" Target="http://www.crestron.com/downloads/pdf/spec_sheets/commercial_and_residential/din-ap3.pdf" TargetMode="External"/><Relationship Id="rId284" Type="http://schemas.openxmlformats.org/officeDocument/2006/relationships/hyperlink" Target="http://www.sonos.com/nl-nl/sonos-shop/products/connect" TargetMode="External"/><Relationship Id="rId319" Type="http://schemas.openxmlformats.org/officeDocument/2006/relationships/hyperlink" Target="http://www.crestron.com/resources/product_and_programming_resources/catalogs_and_brochures/online_catalog/default.asp?jump=1&amp;model=TSW-1052" TargetMode="External"/><Relationship Id="rId470" Type="http://schemas.openxmlformats.org/officeDocument/2006/relationships/hyperlink" Target="http://www.crestron.com/downloads/pdf/spec_sheets/commercial_and_residential/swe-8.pdf" TargetMode="External"/><Relationship Id="rId491" Type="http://schemas.openxmlformats.org/officeDocument/2006/relationships/hyperlink" Target="http://www.crestron.com/resources/product_and_programming_resources/catalogs_and_brochures/online_catalog/default.asp?jump=1&amp;model=DIN-4DIMFLV4" TargetMode="External"/><Relationship Id="rId505" Type="http://schemas.openxmlformats.org/officeDocument/2006/relationships/hyperlink" Target="http://www.xantech.com/files/data_sheets/1_PA_Series_Data_Sheet.pdf" TargetMode="External"/><Relationship Id="rId526" Type="http://schemas.openxmlformats.org/officeDocument/2006/relationships/hyperlink" Target="http://www.crestron.com/resources/product_and_programming_resources/catalogs_and_brochures/online_catalog/default.asp?jump=1&amp;model=DM-MD8X8-RPS" TargetMode="External"/><Relationship Id="rId37" Type="http://schemas.openxmlformats.org/officeDocument/2006/relationships/hyperlink" Target="http://www.crestron.com/resources/product_and_programming_resources/catalogs_and_brochures/online_catalog/default.asp?jump=1&amp;model=dge-2" TargetMode="External"/><Relationship Id="rId58" Type="http://schemas.openxmlformats.org/officeDocument/2006/relationships/hyperlink" Target="http://www.crestron.com/resources/product_and_programming_resources/catalogs_and_brochures/online_catalog/default.asp?jump=1&amp;model=din-ap2" TargetMode="External"/><Relationship Id="rId79" Type="http://schemas.openxmlformats.org/officeDocument/2006/relationships/hyperlink" Target="http://www.crestron.com/resources/product_and_programming_resources/catalogs_and_brochures/online_catalog/default.asp?jump=1&amp;model=CEN-CI3-1&amp;tab=specifications" TargetMode="External"/><Relationship Id="rId102" Type="http://schemas.openxmlformats.org/officeDocument/2006/relationships/hyperlink" Target="http://www.crestron.com/resources/product_and_programming_resources/catalogs_and_brochures/online_catalog/default.asp?jump=1&amp;model=DIN-2MC2" TargetMode="External"/><Relationship Id="rId123" Type="http://schemas.openxmlformats.org/officeDocument/2006/relationships/hyperlink" Target="http://www.crestron.com/resources/product_and_programming_resources/catalogs_and_brochures/online_catalog/default.asp?jump=1&amp;model=DIN-AO8" TargetMode="External"/><Relationship Id="rId144" Type="http://schemas.openxmlformats.org/officeDocument/2006/relationships/hyperlink" Target="http://www.crestron.com/resources/product_and_programming_resources/catalogs_and_brochures/online_catalog/default.asp?jump=1&amp;model=DIN-IO8&amp;tab=diagrams" TargetMode="External"/><Relationship Id="rId330" Type="http://schemas.openxmlformats.org/officeDocument/2006/relationships/hyperlink" Target="http://www.crestron.com/downloads/pdf/spec_sheets/commercial_and_residential/tsw-1050.pdf" TargetMode="External"/><Relationship Id="rId547" Type="http://schemas.openxmlformats.org/officeDocument/2006/relationships/hyperlink" Target="http://www.crestron.com/resources/product_and_programming_resources/catalogs_and_brochures/online_catalog/default.asp?jump=1&amp;model=swamp-24x8&amp;tab=resources" TargetMode="External"/><Relationship Id="rId568" Type="http://schemas.openxmlformats.org/officeDocument/2006/relationships/hyperlink" Target="http://www.crestron.com/resources/product_and_programming_resources/catalogs_and_brochures/online_catalog/default.asp?jump=1&amp;model=EXCITE_IW8" TargetMode="External"/><Relationship Id="rId90" Type="http://schemas.openxmlformats.org/officeDocument/2006/relationships/hyperlink" Target="http://www.crestron.com/downloads/pdf/product_manuals/og_dge-2.pdf" TargetMode="External"/><Relationship Id="rId165" Type="http://schemas.openxmlformats.org/officeDocument/2006/relationships/hyperlink" Target="http://www.crestron.com/resources/product_and_programming_resources/catalogs_and_brochures/online_catalog/default.asp?jump=1&amp;model=cnx-pad8a" TargetMode="External"/><Relationship Id="rId186" Type="http://schemas.openxmlformats.org/officeDocument/2006/relationships/hyperlink" Target="http://www.crestron.com/downloads/pdf/spec_sheets/commercial_and_residential/swamp-24x8.pdf" TargetMode="External"/><Relationship Id="rId351" Type="http://schemas.openxmlformats.org/officeDocument/2006/relationships/hyperlink" Target="http://www.crestron.com/downloads/pdf/spec_sheets/commercial_and_residential/dge-2.pdf" TargetMode="External"/><Relationship Id="rId372" Type="http://schemas.openxmlformats.org/officeDocument/2006/relationships/hyperlink" Target="http://www.crestron.com/resources/product_and_programming_resources/catalogs_and_brochures/online_catalog/default.asp?jump=1&amp;model=CEN-CI3-3" TargetMode="External"/><Relationship Id="rId393" Type="http://schemas.openxmlformats.org/officeDocument/2006/relationships/hyperlink" Target="http://www.crestron.com/resources/product_and_programming_resources/catalogs_and_brochures/online_catalog/default.asp?jump=1&amp;model=CEN-CI3-3" TargetMode="External"/><Relationship Id="rId407" Type="http://schemas.openxmlformats.org/officeDocument/2006/relationships/hyperlink" Target="http://www.crestron.com/resources/product_and_programming_resources/catalogs_and_brochures/online_catalog/default.asp?jump=1&amp;model=DIN-8SW8" TargetMode="External"/><Relationship Id="rId428" Type="http://schemas.openxmlformats.org/officeDocument/2006/relationships/hyperlink" Target="http://www.crestron.com/resources/product_and_programming_resources/catalogs_and_brochures/online_catalog/default.asp?jump=1&amp;model=DIN-DALI-2" TargetMode="External"/><Relationship Id="rId449" Type="http://schemas.openxmlformats.org/officeDocument/2006/relationships/hyperlink" Target="http://www.crestron.com/resources/product_and_programming_resources/catalogs_and_brochures/online_catalog/default.asp?jump=1&amp;model=swamp-24x8&amp;tab=resources" TargetMode="External"/><Relationship Id="rId211" Type="http://schemas.openxmlformats.org/officeDocument/2006/relationships/hyperlink" Target="http://www.crestron.com/resources/product_and_programming_resources/catalogs_and_brochures/online_catalog/default.asp?jump=1&amp;model=SPKA-NCTP" TargetMode="External"/><Relationship Id="rId232" Type="http://schemas.openxmlformats.org/officeDocument/2006/relationships/hyperlink" Target="http://www.crestron.com/resources/product_and_programming_resources/catalogs_and_brochures/online_catalog/default.asp?jump=1&amp;model=swamp-24x8&amp;tab=resources" TargetMode="External"/><Relationship Id="rId253" Type="http://schemas.openxmlformats.org/officeDocument/2006/relationships/hyperlink" Target="http://www.crestron.com/resources/product_and_programming_resources/catalogs_and_brochures/online_catalog/default.asp?jump=1&amp;model=dmc-c-dsp" TargetMode="External"/><Relationship Id="rId274" Type="http://schemas.openxmlformats.org/officeDocument/2006/relationships/hyperlink" Target="http://www.crestron.com/resources/product_and_programming_resources/catalogs_and_brochures/online_catalog/default.asp?jump=1&amp;model=C2N-RTHS&amp;tab=specifications" TargetMode="External"/><Relationship Id="rId295" Type="http://schemas.openxmlformats.org/officeDocument/2006/relationships/hyperlink" Target="http://www.crestron.com/downloads/pdf/product_misc/qs_tsw-750.pdf" TargetMode="External"/><Relationship Id="rId309" Type="http://schemas.openxmlformats.org/officeDocument/2006/relationships/hyperlink" Target="http://www.crestron.com/resources/product_and_programming_resources/catalogs_and_brochures/online_catalog/default.asp?jump=1&amp;model=tsw-1050" TargetMode="External"/><Relationship Id="rId460" Type="http://schemas.openxmlformats.org/officeDocument/2006/relationships/hyperlink" Target="http://www.crestron.com/downloads/pdf/product_misc/ig_cen-sw-poe-5.pdf" TargetMode="External"/><Relationship Id="rId481" Type="http://schemas.openxmlformats.org/officeDocument/2006/relationships/hyperlink" Target="http://www.xantech.com/Audio/Amplifiers/Amplifiers/PA635X/" TargetMode="External"/><Relationship Id="rId516" Type="http://schemas.openxmlformats.org/officeDocument/2006/relationships/hyperlink" Target="http://www.crestron.com/resources/product_and_programming_resources/catalogs_and_brochures/online_catalog/default.asp?jump=1&amp;model=DIN-IO8" TargetMode="External"/><Relationship Id="rId27" Type="http://schemas.openxmlformats.org/officeDocument/2006/relationships/hyperlink" Target="http://www.crestron.com/resources/product_and_programming_resources/catalogs_and_brochures/online_catalog/default.asp?jump=1&amp;model=tsw-1050" TargetMode="External"/><Relationship Id="rId48" Type="http://schemas.openxmlformats.org/officeDocument/2006/relationships/hyperlink" Target="http://www.crestron.com/resources/product_and_programming_resources/catalogs_and_brochures/online_catalog/default.asp?jump=1&amp;model=CP3" TargetMode="External"/><Relationship Id="rId69" Type="http://schemas.openxmlformats.org/officeDocument/2006/relationships/hyperlink" Target="http://www.crestron.com/downloads/pdf/product_manuals/og_dge-2.pdf" TargetMode="External"/><Relationship Id="rId113" Type="http://schemas.openxmlformats.org/officeDocument/2006/relationships/hyperlink" Target="http://www.crestron.com/downloads/pdf/product_misc/io_din-8sw8.pdf" TargetMode="External"/><Relationship Id="rId134" Type="http://schemas.openxmlformats.org/officeDocument/2006/relationships/hyperlink" Target="http://www.crestron.com/downloads/pdf/spec_sheets/commercial_and_residential/din-dali-2.pdf" TargetMode="External"/><Relationship Id="rId320" Type="http://schemas.openxmlformats.org/officeDocument/2006/relationships/hyperlink" Target="http://www.crestron.com/resources/product_and_programming_resources/catalogs_and_brochures/online_catalog/default.asp?jump=1&amp;model=TSW-550" TargetMode="External"/><Relationship Id="rId537" Type="http://schemas.openxmlformats.org/officeDocument/2006/relationships/hyperlink" Target="http://www.crestron.com/resources/product_and_programming_resources/catalogs_and_brochures/online_catalog/default.asp?jump=1&amp;model=dmc-vid4" TargetMode="External"/><Relationship Id="rId558" Type="http://schemas.openxmlformats.org/officeDocument/2006/relationships/hyperlink" Target="http://www.crestron.com/resources/product_and_programming_resources/catalogs_and_brochures/online_catalog/default.asp?jump=1&amp;model=SPKA-NCTP" TargetMode="External"/><Relationship Id="rId80" Type="http://schemas.openxmlformats.org/officeDocument/2006/relationships/hyperlink" Target="http://www.crestron.com/downloads/pdf/spec_sheets/commercial_and_residential/cen-ci3-1.pdf" TargetMode="External"/><Relationship Id="rId155" Type="http://schemas.openxmlformats.org/officeDocument/2006/relationships/hyperlink" Target="http://www.crestron.com/resources/product_and_programming_resources/catalogs_and_brochures/online_catalog/default.asp?jump=1&amp;model=SWE-8" TargetMode="External"/><Relationship Id="rId176" Type="http://schemas.openxmlformats.org/officeDocument/2006/relationships/hyperlink" Target="http://www.crestron.com/resources/product_and_programming_resources/catalogs_and_brochures/online_catalog/default.asp?jump=1&amp;model=DIN-IO8" TargetMode="External"/><Relationship Id="rId197" Type="http://schemas.openxmlformats.org/officeDocument/2006/relationships/hyperlink" Target="http://artsound.be/en/products/multi-room/p/detail/art88" TargetMode="External"/><Relationship Id="rId341" Type="http://schemas.openxmlformats.org/officeDocument/2006/relationships/hyperlink" Target="http://www.crestron.com/downloads/pdf/spec_sheets/commercial_and_residential/cp3.pdf" TargetMode="External"/><Relationship Id="rId362" Type="http://schemas.openxmlformats.org/officeDocument/2006/relationships/hyperlink" Target="http://www.crestron.com/downloads/pdf/product_misc/qs_v-panel_dge.pdf" TargetMode="External"/><Relationship Id="rId383" Type="http://schemas.openxmlformats.org/officeDocument/2006/relationships/hyperlink" Target="http://www.crestron.com/downloads/pdf/product_misc/oi_din-ap3.pdf" TargetMode="External"/><Relationship Id="rId418" Type="http://schemas.openxmlformats.org/officeDocument/2006/relationships/hyperlink" Target="http://www.crestron.com/resources/product_and_programming_resources/catalogs_and_brochures/online_catalog/default.asp?jump=1&amp;model=DIN-AO8" TargetMode="External"/><Relationship Id="rId439" Type="http://schemas.openxmlformats.org/officeDocument/2006/relationships/hyperlink" Target="http://www.crestron.com/resources/product_and_programming_resources/catalogs_and_brochures/online_catalog/default.asp?jump=1&amp;model=DIN-IO8&amp;tab=diagrams" TargetMode="External"/><Relationship Id="rId201" Type="http://schemas.openxmlformats.org/officeDocument/2006/relationships/hyperlink" Target="http://www.xantech.com/files/data_sheets/1_PA_Series_Data_Sheet.pdf" TargetMode="External"/><Relationship Id="rId222" Type="http://schemas.openxmlformats.org/officeDocument/2006/relationships/hyperlink" Target="http://www.crestron.com/resources/product_and_programming_resources/catalogs_and_brochures/online_catalog/default.asp?jump=1&amp;model=EXCITE_IW8" TargetMode="External"/><Relationship Id="rId243" Type="http://schemas.openxmlformats.org/officeDocument/2006/relationships/hyperlink" Target="http://www.crestron.com/resources/product_and_programming_resources/catalogs_and_brochures/online_catalog/default.asp?jump=1&amp;model=DM-MD6X4" TargetMode="External"/><Relationship Id="rId264" Type="http://schemas.openxmlformats.org/officeDocument/2006/relationships/hyperlink" Target="http://www.crestron.com/resources/product_and_programming_resources/catalogs_and_brochures/online_catalog/default.asp?jump=1&amp;model=C2N-AMP-6X100" TargetMode="External"/><Relationship Id="rId285" Type="http://schemas.openxmlformats.org/officeDocument/2006/relationships/hyperlink" Target="http://www.domoticsystems.be/lay-outs/basic-lay-out" TargetMode="External"/><Relationship Id="rId450" Type="http://schemas.openxmlformats.org/officeDocument/2006/relationships/hyperlink" Target="http://pdf1.alldatasheet.com/datasheet-pdf/view/58558/DALLAS/DS18S20.html" TargetMode="External"/><Relationship Id="rId471" Type="http://schemas.openxmlformats.org/officeDocument/2006/relationships/hyperlink" Target="http://www.barix.com/products/exstreamer-family/barix/Product/show/exstreamer-1000/" TargetMode="External"/><Relationship Id="rId506" Type="http://schemas.openxmlformats.org/officeDocument/2006/relationships/hyperlink" Target="http://www.xantech.com/files/data_sheets/1_PA_Series_Data_Sheet.pdf" TargetMode="External"/><Relationship Id="rId17" Type="http://schemas.openxmlformats.org/officeDocument/2006/relationships/hyperlink" Target="http://www.crestron.com/resources/product_and_programming_resources/catalogs_and_brochures/online_catalog/default.asp?jump=1&amp;model=TSW-550" TargetMode="External"/><Relationship Id="rId38" Type="http://schemas.openxmlformats.org/officeDocument/2006/relationships/hyperlink" Target="http://www.crestron.com/downloads/pdf/product_manuals/og_dge-2.pdf" TargetMode="External"/><Relationship Id="rId59" Type="http://schemas.openxmlformats.org/officeDocument/2006/relationships/hyperlink" Target="http://www.crestron.com/downloads/pdf/product_manuals/og_dge-2.pdf" TargetMode="External"/><Relationship Id="rId103" Type="http://schemas.openxmlformats.org/officeDocument/2006/relationships/hyperlink" Target="http://www.crestron.com/resources/product_and_programming_resources/catalogs_and_brochures/online_catalog/default.asp?jump=1&amp;model=DIN-2MC2" TargetMode="External"/><Relationship Id="rId124" Type="http://schemas.openxmlformats.org/officeDocument/2006/relationships/hyperlink" Target="http://www.crestron.com/resources/product_and_programming_resources/catalogs_and_brochures/online_catalog/default.asp?jump=1&amp;model=DIN-AO8" TargetMode="External"/><Relationship Id="rId310" Type="http://schemas.openxmlformats.org/officeDocument/2006/relationships/hyperlink" Target="http://www.crestron.com/resources/product_and_programming_resources/catalogs_and_brochures/online_catalog/default.asp?jump=1&amp;model=TSW-550" TargetMode="External"/><Relationship Id="rId492" Type="http://schemas.openxmlformats.org/officeDocument/2006/relationships/hyperlink" Target="http://www.crestron.com/resources/product_and_programming_resources/catalogs_and_brochures/online_catalog/default.asp?jump=1&amp;model=SWAMPE-8" TargetMode="External"/><Relationship Id="rId527" Type="http://schemas.openxmlformats.org/officeDocument/2006/relationships/hyperlink" Target="http://www.crestron.com/resources/product_and_programming_resources/catalogs_and_brochures/online_catalog/default.asp?jump=1&amp;model=DM-MD16X16-RPS" TargetMode="External"/><Relationship Id="rId548" Type="http://schemas.openxmlformats.org/officeDocument/2006/relationships/hyperlink" Target="http://www.crestron.com/resources/product_and_programming_resources/catalogs_and_brochures/online_catalog/default.asp?jump=1&amp;model=EXCITE_IW8" TargetMode="External"/><Relationship Id="rId569" Type="http://schemas.openxmlformats.org/officeDocument/2006/relationships/printerSettings" Target="../printerSettings/printerSettings9.bin"/><Relationship Id="rId70" Type="http://schemas.openxmlformats.org/officeDocument/2006/relationships/hyperlink" Target="http://www.crestron.com/resources/product_and_programming_resources/catalogs_and_brochures/online_catalog/default.asp?jump=1&amp;model=din-ap2" TargetMode="External"/><Relationship Id="rId91" Type="http://schemas.openxmlformats.org/officeDocument/2006/relationships/hyperlink" Target="http://www.crestron.com/resources/product_and_programming_resources/catalogs_and_brochures/online_catalog/default.asp?jump=1&amp;model=din-ap2" TargetMode="External"/><Relationship Id="rId145" Type="http://schemas.openxmlformats.org/officeDocument/2006/relationships/hyperlink" Target="http://www.crestron.com/resources/product_and_programming_resources/catalogs_and_brochures/online_catalog/default.asp?jump=1&amp;model=din-pws50" TargetMode="External"/><Relationship Id="rId166" Type="http://schemas.openxmlformats.org/officeDocument/2006/relationships/hyperlink" Target="http://www.crestron.com/resources/product_and_programming_resources/catalogs_and_brochures/online_catalog/default.asp?jump=1&amp;model=cnx-pad8a" TargetMode="External"/><Relationship Id="rId187" Type="http://schemas.openxmlformats.org/officeDocument/2006/relationships/hyperlink" Target="http://www.crestron.com/resources/product_and_programming_resources/catalogs_and_brochures/online_catalog/default.asp?jump=1&amp;model=swamp-24x8&amp;tab=resources" TargetMode="External"/><Relationship Id="rId331" Type="http://schemas.openxmlformats.org/officeDocument/2006/relationships/hyperlink" Target="http://www.crestron.com/downloads/pdf/product_misc/qs_tsw-550.pdf" TargetMode="External"/><Relationship Id="rId352" Type="http://schemas.openxmlformats.org/officeDocument/2006/relationships/hyperlink" Target="http://www.crestron.com/downloads/pdf/product_misc/qs_v-panel_dge.pdf" TargetMode="External"/><Relationship Id="rId373" Type="http://schemas.openxmlformats.org/officeDocument/2006/relationships/hyperlink" Target="http://www.crestron.com/downloads/pdf/product_manuals/og_dge-2.pdf" TargetMode="External"/><Relationship Id="rId394" Type="http://schemas.openxmlformats.org/officeDocument/2006/relationships/hyperlink" Target="http://www.crestron.com/resources/product_and_programming_resources/catalogs_and_brochures/online_catalog/default.asp?jump=1&amp;model=din-1dimu4" TargetMode="External"/><Relationship Id="rId408" Type="http://schemas.openxmlformats.org/officeDocument/2006/relationships/hyperlink" Target="http://www.crestron.com/downloads/pdf/product_misc/io_din-8sw8.pdf" TargetMode="External"/><Relationship Id="rId429" Type="http://schemas.openxmlformats.org/officeDocument/2006/relationships/hyperlink" Target="http://www.crestron.com/downloads/pdf/spec_sheets/commercial_and_residential/din-dali-2.pdf" TargetMode="External"/><Relationship Id="rId1" Type="http://schemas.openxmlformats.org/officeDocument/2006/relationships/hyperlink" Target="http://www.crestron.com/resources/product_and_programming_resources/catalogs_and_brochures/online_catalog/default.asp?jump=1&amp;model=TSW-550" TargetMode="External"/><Relationship Id="rId212" Type="http://schemas.openxmlformats.org/officeDocument/2006/relationships/hyperlink" Target="http://www.crestron.com/resources/product_and_programming_resources/catalogs_and_brochures/online_catalog/default.asp?jump=1&amp;model=EXCITE_IW6" TargetMode="External"/><Relationship Id="rId233" Type="http://schemas.openxmlformats.org/officeDocument/2006/relationships/hyperlink" Target="http://www.crestron.com/resources/product_and_programming_resources/catalogs_and_brochures/online_catalog/default.asp?jump=1&amp;model=swamp-24x8&amp;tab=resources" TargetMode="External"/><Relationship Id="rId254" Type="http://schemas.openxmlformats.org/officeDocument/2006/relationships/hyperlink" Target="http://www.crestron.com/resources/product_and_programming_resources/catalogs_and_brochures/online_catalog/default.asp?jump=1&amp;model=dmc-vid4" TargetMode="External"/><Relationship Id="rId440" Type="http://schemas.openxmlformats.org/officeDocument/2006/relationships/hyperlink" Target="http://www.crestron.com/resources/product_and_programming_resources/catalogs_and_brochures/online_catalog/default.asp?jump=1&amp;model=din-pws50" TargetMode="External"/><Relationship Id="rId28" Type="http://schemas.openxmlformats.org/officeDocument/2006/relationships/hyperlink" Target="http://www.crestron.com/resources/product_and_programming_resources/catalogs_and_brochures/online_catalog/default.asp?jump=1&amp;model=tsw-1050" TargetMode="External"/><Relationship Id="rId49" Type="http://schemas.openxmlformats.org/officeDocument/2006/relationships/hyperlink" Target="http://www.crestron.com/resources/product_and_programming_resources/catalogs_and_brochures/online_catalog/default.asp?jump=1&amp;model=CP3N" TargetMode="External"/><Relationship Id="rId114" Type="http://schemas.openxmlformats.org/officeDocument/2006/relationships/hyperlink" Target="http://www.crestron.com/resources/product_and_programming_resources/catalogs_and_brochures/online_catalog/default.asp?jump=1&amp;model=DIN-8SW8" TargetMode="External"/><Relationship Id="rId275" Type="http://schemas.openxmlformats.org/officeDocument/2006/relationships/hyperlink" Target="http://www.crestron.com/resources/product_and_programming_resources/catalogs_and_brochures/online_catalog/default.asp?jump=1&amp;model=cen-sw-poe-5&amp;tab=specifications" TargetMode="External"/><Relationship Id="rId296" Type="http://schemas.openxmlformats.org/officeDocument/2006/relationships/hyperlink" Target="http://www.crestron.com/resources/product_and_programming_resources/catalogs_and_brochures/online_catalog/default.asp?jump=1&amp;model=TSW-1052" TargetMode="External"/><Relationship Id="rId300" Type="http://schemas.openxmlformats.org/officeDocument/2006/relationships/hyperlink" Target="http://www.crestron.com/resources/product_and_programming_resources/catalogs_and_brochures/online_catalog/default.asp?jump=1&amp;model=TSW-1052" TargetMode="External"/><Relationship Id="rId461" Type="http://schemas.openxmlformats.org/officeDocument/2006/relationships/hyperlink" Target="http://www.crestron.com/downloads/pdf/product_manuals/cen-swpoe-16.pdf" TargetMode="External"/><Relationship Id="rId482" Type="http://schemas.openxmlformats.org/officeDocument/2006/relationships/hyperlink" Target="http://www.xantech.com/files/data_sheets/1_PA_Series_Data_Sheet.pdf" TargetMode="External"/><Relationship Id="rId517" Type="http://schemas.openxmlformats.org/officeDocument/2006/relationships/hyperlink" Target="http://www.crestron.com/resources/product_and_programming_resources/catalogs_and_brochures/online_catalog/default.asp?jump=1&amp;model=DIN-IO8" TargetMode="External"/><Relationship Id="rId538" Type="http://schemas.openxmlformats.org/officeDocument/2006/relationships/hyperlink" Target="http://www.crestron.com/resources/product_and_programming_resources/catalogs_and_brochures/online_catalog/default.asp?jump=1&amp;model=dm-tx-201-c" TargetMode="External"/><Relationship Id="rId559" Type="http://schemas.openxmlformats.org/officeDocument/2006/relationships/hyperlink" Target="http://www.crestron.com/resources/product_and_programming_resources/catalogs_and_brochures/online_catalog/default.asp?jump=1&amp;model=swamp-24x8&amp;tab=resources" TargetMode="External"/><Relationship Id="rId60" Type="http://schemas.openxmlformats.org/officeDocument/2006/relationships/hyperlink" Target="http://www.crestron.com/resources/product_and_programming_resources/catalogs_and_brochures/online_catalog/default.asp?jump=1&amp;model=din-ap2" TargetMode="External"/><Relationship Id="rId81" Type="http://schemas.openxmlformats.org/officeDocument/2006/relationships/hyperlink" Target="http://www.crestron.com/downloads/pdf/product_misc/qs-cen-ci3-1.pdf" TargetMode="External"/><Relationship Id="rId135" Type="http://schemas.openxmlformats.org/officeDocument/2006/relationships/hyperlink" Target="http://www.crestron.com/resources/product_and_programming_resources/catalogs_and_brochures/online_catalog/default.asp?jump=1&amp;model=din-hub" TargetMode="External"/><Relationship Id="rId156" Type="http://schemas.openxmlformats.org/officeDocument/2006/relationships/hyperlink" Target="http://www.crestron.com/downloads/pdf/product_manuals/SWE-8.pdf" TargetMode="External"/><Relationship Id="rId177" Type="http://schemas.openxmlformats.org/officeDocument/2006/relationships/hyperlink" Target="http://www.crestron.com/downloads/pdf/product_misc/qs_swampe-4.pdf" TargetMode="External"/><Relationship Id="rId198" Type="http://schemas.openxmlformats.org/officeDocument/2006/relationships/hyperlink" Target="http://www.crestron.com/downloads/pdf/product_misc/io_din-pws50.pdf" TargetMode="External"/><Relationship Id="rId321" Type="http://schemas.openxmlformats.org/officeDocument/2006/relationships/hyperlink" Target="http://www.crestron.com/resources/product_and_programming_resources/catalogs_and_brochures/online_catalog/default.asp?jump=1&amp;model=TSW-1052" TargetMode="External"/><Relationship Id="rId342" Type="http://schemas.openxmlformats.org/officeDocument/2006/relationships/hyperlink" Target="http://www.crestron.com/downloads/pdf/spec_sheets/commercial_and_residential/cp3n.pdf" TargetMode="External"/><Relationship Id="rId363" Type="http://schemas.openxmlformats.org/officeDocument/2006/relationships/hyperlink" Target="http://www.crestron.com/resources/product_and_programming_resources/catalogs_and_brochures/online_catalog/default.asp?jump=1&amp;model=din-ap2" TargetMode="External"/><Relationship Id="rId384" Type="http://schemas.openxmlformats.org/officeDocument/2006/relationships/hyperlink" Target="http://www.crestron.com/downloads/pdf/product_misc/oi_din-ap3.pdf" TargetMode="External"/><Relationship Id="rId419" Type="http://schemas.openxmlformats.org/officeDocument/2006/relationships/hyperlink" Target="http://www.crestron.com/resources/product_and_programming_resources/catalogs_and_brochures/online_catalog/default.asp?jump=1&amp;model=DIN-AO8" TargetMode="External"/><Relationship Id="rId570" Type="http://schemas.openxmlformats.org/officeDocument/2006/relationships/vmlDrawing" Target="../drawings/vmlDrawing8.vml"/><Relationship Id="rId202" Type="http://schemas.openxmlformats.org/officeDocument/2006/relationships/hyperlink" Target="http://artsound.be/en/products/multi-room/p/detail/amp1250b" TargetMode="External"/><Relationship Id="rId223" Type="http://schemas.openxmlformats.org/officeDocument/2006/relationships/hyperlink" Target="http://www.crestron.com/resources/product_and_programming_resources/catalogs_and_brochures/online_catalog/default.asp?jump=1&amp;model=ESSENCE_IW5" TargetMode="External"/><Relationship Id="rId244" Type="http://schemas.openxmlformats.org/officeDocument/2006/relationships/hyperlink" Target="http://www.crestron.com/resources/product_and_programming_resources/catalogs_and_brochures/online_catalog/default.asp?jump=1&amp;model=DM-MD6X6" TargetMode="External"/><Relationship Id="rId430" Type="http://schemas.openxmlformats.org/officeDocument/2006/relationships/hyperlink" Target="http://www.crestron.com/resources/product_and_programming_resources/catalogs_and_brochures/online_catalog/default.asp?jump=1&amp;model=din-hub" TargetMode="External"/><Relationship Id="rId18" Type="http://schemas.openxmlformats.org/officeDocument/2006/relationships/hyperlink" Target="http://www.crestron.com/downloads/pdf/spec_sheets/commercial_and_residential/tsw-1050.pdf" TargetMode="External"/><Relationship Id="rId39" Type="http://schemas.openxmlformats.org/officeDocument/2006/relationships/hyperlink" Target="http://www.crestron.com/resources/product_and_programming_resources/catalogs_and_brochures/online_catalog/default.asp?jump=1&amp;model=dge-2" TargetMode="External"/><Relationship Id="rId265" Type="http://schemas.openxmlformats.org/officeDocument/2006/relationships/hyperlink" Target="http://www.crestron.com/resources/product_and_programming_resources/catalogs_and_brochures/online_catalog/default.asp?jump=1&amp;model=C2N-AMP-6X100&amp;tab=specifications" TargetMode="External"/><Relationship Id="rId286" Type="http://schemas.openxmlformats.org/officeDocument/2006/relationships/hyperlink" Target="http://www.domoticsystems.be/userfiles/files/handleiding%20Y-O-U-R%20home.pdf" TargetMode="External"/><Relationship Id="rId451" Type="http://schemas.openxmlformats.org/officeDocument/2006/relationships/hyperlink" Target="http://www.begetube.com/attachments/050_BEGE_INFO_2_NL.pdf" TargetMode="External"/><Relationship Id="rId472" Type="http://schemas.openxmlformats.org/officeDocument/2006/relationships/hyperlink" Target="http://www.barix.com/downloads/" TargetMode="External"/><Relationship Id="rId493" Type="http://schemas.openxmlformats.org/officeDocument/2006/relationships/hyperlink" Target="http://www.crestron.com/resources/product_and_programming_resources/catalogs_and_brochures/online_catalog/default.asp?jump=1&amp;model=SWAMPE-8" TargetMode="External"/><Relationship Id="rId507" Type="http://schemas.openxmlformats.org/officeDocument/2006/relationships/hyperlink" Target="http://www.xantech.com/files/app_diagrams/1_PA1235X_Dia_1.pdf" TargetMode="External"/><Relationship Id="rId528" Type="http://schemas.openxmlformats.org/officeDocument/2006/relationships/hyperlink" Target="http://www.crestron.com/resources/product_and_programming_resources/catalogs_and_brochures/online_catalog/default.asp?jump=1&amp;model=DM-MD16X16-RPS" TargetMode="External"/><Relationship Id="rId549" Type="http://schemas.openxmlformats.org/officeDocument/2006/relationships/hyperlink" Target="http://www.crestron.com/resources/product_and_programming_resources/catalogs_and_brochures/online_catalog/default.asp?jump=1&amp;model=ASPIRE_IW5" TargetMode="External"/><Relationship Id="rId50" Type="http://schemas.openxmlformats.org/officeDocument/2006/relationships/hyperlink" Target="http://www.crestron.com/resources/product_and_programming_resources/catalogs_and_brochures/online_catalog/default.asp?jump=1&amp;model=PRO3" TargetMode="External"/><Relationship Id="rId104" Type="http://schemas.openxmlformats.org/officeDocument/2006/relationships/hyperlink" Target="http://www.crestron.com/resources/product_and_programming_resources/catalogs_and_brochures/online_catalog/default.asp?jump=1&amp;model=DIN-4DIMFLV4" TargetMode="External"/><Relationship Id="rId125" Type="http://schemas.openxmlformats.org/officeDocument/2006/relationships/hyperlink" Target="http://www.crestron.com/resources/product_and_programming_resources/catalogs_and_brochures/online_catalog/default.asp?jump=1&amp;model=DIN-AO8&amp;tab=diagrams" TargetMode="External"/><Relationship Id="rId146" Type="http://schemas.openxmlformats.org/officeDocument/2006/relationships/hyperlink" Target="http://www.crestron.com/downloads/pdf/product_misc/io_din-pws50.pdf" TargetMode="External"/><Relationship Id="rId167" Type="http://schemas.openxmlformats.org/officeDocument/2006/relationships/hyperlink" Target="http://www.xantech.com/Audio/Amplifiers/Amplifiers/PA1235X/" TargetMode="External"/><Relationship Id="rId188" Type="http://schemas.openxmlformats.org/officeDocument/2006/relationships/hyperlink" Target="http://www.crestron.com/downloads/pdf/product_manuals/swamp-24x8.pdf" TargetMode="External"/><Relationship Id="rId311" Type="http://schemas.openxmlformats.org/officeDocument/2006/relationships/hyperlink" Target="http://www.crestron.com/downloads/pdf/spec_sheets/commercial_and_residential/tsw-1050.pdf" TargetMode="External"/><Relationship Id="rId332" Type="http://schemas.openxmlformats.org/officeDocument/2006/relationships/hyperlink" Target="http://www.crestron.com/resources/product_and_programming_resources/catalogs_and_brochures/online_catalog/default.asp?jump=1&amp;model=CP3" TargetMode="External"/><Relationship Id="rId353" Type="http://schemas.openxmlformats.org/officeDocument/2006/relationships/hyperlink" Target="http://www.crestron.com/resources/product_and_programming_resources/catalogs_and_brochures/online_catalog/default.asp?jump=1&amp;model=din-ap2" TargetMode="External"/><Relationship Id="rId374" Type="http://schemas.openxmlformats.org/officeDocument/2006/relationships/hyperlink" Target="http://www.crestron.com/resources/product_and_programming_resources/catalogs_and_brochures/online_catalog/default.asp?jump=1&amp;model=CEN-CI3-3" TargetMode="External"/><Relationship Id="rId395" Type="http://schemas.openxmlformats.org/officeDocument/2006/relationships/hyperlink" Target="http://www.crestron.com/resources/product_and_programming_resources/catalogs_and_brochures/online_catalog/default.asp?jump=1&amp;model=DIN-2MC2" TargetMode="External"/><Relationship Id="rId409" Type="http://schemas.openxmlformats.org/officeDocument/2006/relationships/hyperlink" Target="http://www.crestron.com/resources/product_and_programming_resources/catalogs_and_brochures/online_catalog/default.asp?jump=1&amp;model=DIN-8SW8" TargetMode="External"/><Relationship Id="rId560" Type="http://schemas.openxmlformats.org/officeDocument/2006/relationships/hyperlink" Target="http://www.crestron.com/resources/product_and_programming_resources/catalogs_and_brochures/online_catalog/default.asp?jump=1&amp;model=swamp-24x8&amp;tab=resources" TargetMode="External"/><Relationship Id="rId71" Type="http://schemas.openxmlformats.org/officeDocument/2006/relationships/hyperlink" Target="http://www.crestron.com/downloads/pdf/spec_sheets/commercial_and_residential/dge-2.pdf" TargetMode="External"/><Relationship Id="rId92" Type="http://schemas.openxmlformats.org/officeDocument/2006/relationships/hyperlink" Target="http://www.crestron.com/resources/product_and_programming_resources/catalogs_and_brochures/online_catalog/default.asp?jump=1&amp;model=DIN-1DIM4" TargetMode="External"/><Relationship Id="rId213" Type="http://schemas.openxmlformats.org/officeDocument/2006/relationships/hyperlink" Target="http://www.crestron.com/resources/product_and_programming_resources/catalogs_and_brochures/online_catalog/default.asp?jump=1&amp;model=swamp-24x8&amp;tab=resources" TargetMode="External"/><Relationship Id="rId234" Type="http://schemas.openxmlformats.org/officeDocument/2006/relationships/hyperlink" Target="http://pdf1.alldatasheet.com/datasheet-pdf/view/58558/DALLAS/DS18S20.html" TargetMode="External"/><Relationship Id="rId420" Type="http://schemas.openxmlformats.org/officeDocument/2006/relationships/hyperlink" Target="http://www.crestron.com/resources/product_and_programming_resources/catalogs_and_brochures/online_catalog/default.asp?jump=1&amp;model=DIN-AO8&amp;tab=diagrams" TargetMode="External"/><Relationship Id="rId2" Type="http://schemas.openxmlformats.org/officeDocument/2006/relationships/hyperlink" Target="http://www.crestron.com/downloads/pdf/product_manuals/cg_tsw-550_750_1050.pdf" TargetMode="External"/><Relationship Id="rId29" Type="http://schemas.openxmlformats.org/officeDocument/2006/relationships/hyperlink" Target="http://www.crestron.com/resources/product_and_programming_resources/catalogs_and_brochures/online_catalog/default.asp?jump=1&amp;model=TSW-550" TargetMode="External"/><Relationship Id="rId255" Type="http://schemas.openxmlformats.org/officeDocument/2006/relationships/hyperlink" Target="http://www.crestron.com/resources/product_and_programming_resources/catalogs_and_brochures/online_catalog/default.asp?jump=1&amp;model=dm-tx-201-c" TargetMode="External"/><Relationship Id="rId276" Type="http://schemas.openxmlformats.org/officeDocument/2006/relationships/hyperlink" Target="http://www.crestron.com/resources/product_and_programming_resources/catalogs_and_brochures/online_catalog/default.asp?jump=1&amp;model=CEN-SWPOE-16&amp;tab=specifications" TargetMode="External"/><Relationship Id="rId297" Type="http://schemas.openxmlformats.org/officeDocument/2006/relationships/hyperlink" Target="http://www.crestron.com/resources/product_and_programming_resources/catalogs_and_brochures/online_catalog/default.asp?jump=1&amp;model=TSW-1052" TargetMode="External"/><Relationship Id="rId441" Type="http://schemas.openxmlformats.org/officeDocument/2006/relationships/hyperlink" Target="http://www.crestron.com/downloads/pdf/product_misc/io_din-pws50.pdf" TargetMode="External"/><Relationship Id="rId462" Type="http://schemas.openxmlformats.org/officeDocument/2006/relationships/hyperlink" Target="http://www.crestron.com/downloads/pdf/spec_sheets/commercial_and_residential/cen-swpoe-16.pdf" TargetMode="External"/><Relationship Id="rId483" Type="http://schemas.openxmlformats.org/officeDocument/2006/relationships/hyperlink" Target="http://www.xantech.com/Audio/Amplifiers/Amplifiers/PA435X/" TargetMode="External"/><Relationship Id="rId518" Type="http://schemas.openxmlformats.org/officeDocument/2006/relationships/hyperlink" Target="http://www.xantech.com/files/data_sheets/1_PA_Series_Data_Sheet.pdf" TargetMode="External"/><Relationship Id="rId539" Type="http://schemas.openxmlformats.org/officeDocument/2006/relationships/hyperlink" Target="http://www.crestron.com/resources/product_and_programming_resources/catalogs_and_brochures/online_catalog/default.asp?jump=1&amp;model=DMC-4K-HD-DSP" TargetMode="External"/><Relationship Id="rId40" Type="http://schemas.openxmlformats.org/officeDocument/2006/relationships/hyperlink" Target="http://www.crestron.com/downloads/pdf/spec_sheets/commercial_and_residential/dge-2.pdf" TargetMode="External"/><Relationship Id="rId115" Type="http://schemas.openxmlformats.org/officeDocument/2006/relationships/hyperlink" Target="http://www.crestron.com/resources/product_and_programming_resources/catalogs_and_brochures/online_catalog/default.asp?jump=1&amp;model=DIN-8SW8" TargetMode="External"/><Relationship Id="rId136" Type="http://schemas.openxmlformats.org/officeDocument/2006/relationships/hyperlink" Target="http://www.crestron.com/resources/product_and_programming_resources/catalogs_and_brochures/online_catalog/default.asp?jump=1&amp;model=din-hub" TargetMode="External"/><Relationship Id="rId157" Type="http://schemas.openxmlformats.org/officeDocument/2006/relationships/hyperlink" Target="http://www.crestron.com/resources/product_and_programming_resources/catalogs_and_brochures/online_catalog/default.asp?jump=1&amp;model=SWE-8" TargetMode="External"/><Relationship Id="rId178" Type="http://schemas.openxmlformats.org/officeDocument/2006/relationships/hyperlink" Target="http://www.crestron.com/downloads/pdf/product_misc/qs_swamp-24x8.pdf" TargetMode="External"/><Relationship Id="rId301" Type="http://schemas.openxmlformats.org/officeDocument/2006/relationships/hyperlink" Target="http://www.crestron.com/resources/product_and_programming_resources/catalogs_and_brochures/online_catalog/default.asp?jump=1&amp;model=tsw-1050" TargetMode="External"/><Relationship Id="rId322" Type="http://schemas.openxmlformats.org/officeDocument/2006/relationships/hyperlink" Target="http://www.crestron.com/resources/product_and_programming_resources/catalogs_and_brochures/online_catalog/default.asp?jump=1&amp;model=TSW-1052" TargetMode="External"/><Relationship Id="rId343" Type="http://schemas.openxmlformats.org/officeDocument/2006/relationships/hyperlink" Target="http://www.crestron.com/downloads/pdf/spec_sheets/commercial_and_residential/pro3.pdf" TargetMode="External"/><Relationship Id="rId364" Type="http://schemas.openxmlformats.org/officeDocument/2006/relationships/hyperlink" Target="http://www.crestron.com/downloads/pdf/product_manuals/og_dge-2.pdf" TargetMode="External"/><Relationship Id="rId550" Type="http://schemas.openxmlformats.org/officeDocument/2006/relationships/hyperlink" Target="http://www.crestron.com/resources/product_and_programming_resources/catalogs_and_brochures/online_catalog/default.asp?jump=1&amp;model=SPKA-NCTP" TargetMode="External"/><Relationship Id="rId61" Type="http://schemas.openxmlformats.org/officeDocument/2006/relationships/hyperlink" Target="http://www.crestron.com/downloads/pdf/spec_sheets/commercial_and_residential/dge-2.pdf" TargetMode="External"/><Relationship Id="rId82" Type="http://schemas.openxmlformats.org/officeDocument/2006/relationships/hyperlink" Target="http://www.crestron.com/resources/product_and_programming_resources/catalogs_and_brochures/online_catalog/default.asp?jump=1&amp;model=CEN-CI3-3" TargetMode="External"/><Relationship Id="rId199" Type="http://schemas.openxmlformats.org/officeDocument/2006/relationships/hyperlink" Target="http://www.crestron.com/resources/product_and_programming_resources/catalogs_and_brochures/online_catalog/default.asp?jump=1&amp;model=din-pws50" TargetMode="External"/><Relationship Id="rId203" Type="http://schemas.openxmlformats.org/officeDocument/2006/relationships/hyperlink" Target="http://artsound.be/modulefiles/products/files/source/109_spec_enart88.pdf" TargetMode="External"/><Relationship Id="rId385" Type="http://schemas.openxmlformats.org/officeDocument/2006/relationships/hyperlink" Target="http://www.crestron.com/downloads/pdf/spec_sheets/commercial_and_residential/din-ap3.pdf" TargetMode="External"/><Relationship Id="rId19" Type="http://schemas.openxmlformats.org/officeDocument/2006/relationships/hyperlink" Target="http://www.crestron.com/downloads/pdf/product_misc/qs_tsw-550.pdf" TargetMode="External"/><Relationship Id="rId224" Type="http://schemas.openxmlformats.org/officeDocument/2006/relationships/hyperlink" Target="http://www.crestron.com/resources/product_and_programming_resources/catalogs_and_brochures/online_catalog/default.asp?jump=1&amp;model=SPKA-NCTP" TargetMode="External"/><Relationship Id="rId245" Type="http://schemas.openxmlformats.org/officeDocument/2006/relationships/hyperlink" Target="http://www.crestron.com/resources/product_and_programming_resources/catalogs_and_brochures/online_catalog/default.asp?jump=1&amp;model=dm-md8x8" TargetMode="External"/><Relationship Id="rId266" Type="http://schemas.openxmlformats.org/officeDocument/2006/relationships/hyperlink" Target="http://www.crestron.com/downloads/pdf/spec_sheets/commercial_and_residential/c2n-amp-6x100.pdf" TargetMode="External"/><Relationship Id="rId287" Type="http://schemas.openxmlformats.org/officeDocument/2006/relationships/hyperlink" Target="http://www.crestron.com/resources/product_and_programming_resources/catalogs_and_brochures/online_catalog/default.asp?jump=1&amp;model=TSW-550" TargetMode="External"/><Relationship Id="rId410" Type="http://schemas.openxmlformats.org/officeDocument/2006/relationships/hyperlink" Target="http://www.crestron.com/resources/product_and_programming_resources/catalogs_and_brochures/online_catalog/default.asp?jump=1&amp;model=DIN-8SW8" TargetMode="External"/><Relationship Id="rId431" Type="http://schemas.openxmlformats.org/officeDocument/2006/relationships/hyperlink" Target="http://www.crestron.com/resources/product_and_programming_resources/catalogs_and_brochures/online_catalog/default.asp?jump=1&amp;model=din-hub" TargetMode="External"/><Relationship Id="rId452" Type="http://schemas.openxmlformats.org/officeDocument/2006/relationships/hyperlink" Target="http://www.crestron.com/resources/product_and_programming_resources/catalogs_and_brochures/online_catalog/default.asp?jump=1&amp;model=C2N-RTHS" TargetMode="External"/><Relationship Id="rId473" Type="http://schemas.openxmlformats.org/officeDocument/2006/relationships/hyperlink" Target="http://www.barix.com/products/exstreamer-family/barix/Product/show/exstreamer-1000/" TargetMode="External"/><Relationship Id="rId494" Type="http://schemas.openxmlformats.org/officeDocument/2006/relationships/hyperlink" Target="http://www.crestron.com/resources/product_and_programming_resources/catalogs_and_brochures/online_catalog/default.asp?jump=1&amp;model=swampe-4" TargetMode="External"/><Relationship Id="rId508" Type="http://schemas.openxmlformats.org/officeDocument/2006/relationships/hyperlink" Target="http://www.xantech.com/files/app_diagrams/4_PA635X_Dia_1.pdf" TargetMode="External"/><Relationship Id="rId529" Type="http://schemas.openxmlformats.org/officeDocument/2006/relationships/hyperlink" Target="http://www.crestron.com/resources/product_and_programming_resources/catalogs_and_brochures/online_catalog/default.asp?jump=1&amp;model=dm-md32x32" TargetMode="External"/><Relationship Id="rId30" Type="http://schemas.openxmlformats.org/officeDocument/2006/relationships/hyperlink" Target="http://www.crestron.com/downloads/pdf/spec_sheets/commercial_and_residential/tsw-1050.pdf" TargetMode="External"/><Relationship Id="rId105" Type="http://schemas.openxmlformats.org/officeDocument/2006/relationships/hyperlink" Target="http://www.crestron.com/downloads/pdf/product_manuals/og_dge-2.pdf" TargetMode="External"/><Relationship Id="rId126" Type="http://schemas.openxmlformats.org/officeDocument/2006/relationships/hyperlink" Target="http://www.crestron.com/resources/product_and_programming_resources/catalogs_and_brochures/online_catalog/default.asp?jump=1&amp;model=DIN-BLOCK" TargetMode="External"/><Relationship Id="rId147" Type="http://schemas.openxmlformats.org/officeDocument/2006/relationships/hyperlink" Target="http://www.crestron.com/resources/product_and_programming_resources/catalogs_and_brochures/online_catalog/default.asp?jump=1&amp;model=din-pws50" TargetMode="External"/><Relationship Id="rId168" Type="http://schemas.openxmlformats.org/officeDocument/2006/relationships/hyperlink" Target="http://www.xantech.com/files/data_sheets/1_PA_Series_Data_Sheet.pdf" TargetMode="External"/><Relationship Id="rId312" Type="http://schemas.openxmlformats.org/officeDocument/2006/relationships/hyperlink" Target="http://www.crestron.com/downloads/pdf/product_misc/qs_tsw-550.pdf" TargetMode="External"/><Relationship Id="rId333" Type="http://schemas.openxmlformats.org/officeDocument/2006/relationships/hyperlink" Target="http://www.crestron.com/resources/product_and_programming_resources/catalogs_and_brochures/online_catalog/default.asp?jump=1&amp;model=CP3N" TargetMode="External"/><Relationship Id="rId354" Type="http://schemas.openxmlformats.org/officeDocument/2006/relationships/hyperlink" Target="http://www.crestron.com/downloads/pdf/product_manuals/og_dge-2.pdf" TargetMode="External"/><Relationship Id="rId540" Type="http://schemas.openxmlformats.org/officeDocument/2006/relationships/hyperlink" Target="http://www.crestron.com/resources/product_and_programming_resources/catalogs_and_brochures/online_catalog/default.asp?jump=1&amp;model=DMC-CATO-HD" TargetMode="External"/><Relationship Id="rId51" Type="http://schemas.openxmlformats.org/officeDocument/2006/relationships/hyperlink" Target="http://www.crestron.com/downloads/pdf/spec_sheets/commercial_and_residential/cp3.pdf" TargetMode="External"/><Relationship Id="rId72" Type="http://schemas.openxmlformats.org/officeDocument/2006/relationships/hyperlink" Target="http://www.crestron.com/downloads/pdf/product_misc/qs_v-panel_dge.pdf" TargetMode="External"/><Relationship Id="rId93" Type="http://schemas.openxmlformats.org/officeDocument/2006/relationships/hyperlink" Target="http://www.crestron.com/downloads/pdf/product_misc/io_din-1dim4.pdf" TargetMode="External"/><Relationship Id="rId189" Type="http://schemas.openxmlformats.org/officeDocument/2006/relationships/hyperlink" Target="http://www.crestron.com/resources/product_and_programming_resources/catalogs_and_brochures/online_catalog/default.asp?jump=1&amp;model=swamp-24x8&amp;tab=resources" TargetMode="External"/><Relationship Id="rId375" Type="http://schemas.openxmlformats.org/officeDocument/2006/relationships/hyperlink" Target="http://www.crestron.com/downloads/pdf/spec_sheets/commercial_and_residential/dge-2.pdf" TargetMode="External"/><Relationship Id="rId396" Type="http://schemas.openxmlformats.org/officeDocument/2006/relationships/hyperlink" Target="http://www.crestron.com/downloads/pdf/product_misc/io_din-2mc2.pdf" TargetMode="External"/><Relationship Id="rId561" Type="http://schemas.openxmlformats.org/officeDocument/2006/relationships/hyperlink" Target="http://www.crestron.com/resources/product_and_programming_resources/catalogs_and_brochures/online_catalog/default.asp?jump=1&amp;model=SPKA-NCTP" TargetMode="External"/><Relationship Id="rId3" Type="http://schemas.openxmlformats.org/officeDocument/2006/relationships/hyperlink" Target="http://www.crestron.com/resources/product_and_programming_resources/catalogs_and_brochures/online_catalog/default.asp?jump=1&amp;model=TSW-550" TargetMode="External"/><Relationship Id="rId214" Type="http://schemas.openxmlformats.org/officeDocument/2006/relationships/hyperlink" Target="http://www.crestron.com/resources/product_and_programming_resources/catalogs_and_brochures/online_catalog/default.asp?jump=1&amp;model=EXCITE_IW8" TargetMode="External"/><Relationship Id="rId235" Type="http://schemas.openxmlformats.org/officeDocument/2006/relationships/hyperlink" Target="http://www.begetube.com/attachments/050_BEGE_INFO_2_NL.pdf" TargetMode="External"/><Relationship Id="rId256" Type="http://schemas.openxmlformats.org/officeDocument/2006/relationships/hyperlink" Target="http://www.crestron.com/resources/product_and_programming_resources/catalogs_and_brochures/online_catalog/default.asp?jump=1&amp;model=DMC-CATO-HD" TargetMode="External"/><Relationship Id="rId277" Type="http://schemas.openxmlformats.org/officeDocument/2006/relationships/hyperlink" Target="http://www.crestron.com/downloads/pdf/product_misc/ig_cen-sw-poe-5.pdf" TargetMode="External"/><Relationship Id="rId298" Type="http://schemas.openxmlformats.org/officeDocument/2006/relationships/hyperlink" Target="http://www.crestron.com/resources/product_and_programming_resources/catalogs_and_brochures/online_catalog/default.asp?jump=1&amp;model=TSW-550" TargetMode="External"/><Relationship Id="rId400" Type="http://schemas.openxmlformats.org/officeDocument/2006/relationships/hyperlink" Target="http://www.crestron.com/downloads/pdf/product_manuals/og_dge-2.pdf" TargetMode="External"/><Relationship Id="rId421" Type="http://schemas.openxmlformats.org/officeDocument/2006/relationships/hyperlink" Target="http://www.crestron.com/resources/product_and_programming_resources/catalogs_and_brochures/online_catalog/default.asp?jump=1&amp;model=DIN-BLOCK" TargetMode="External"/><Relationship Id="rId442" Type="http://schemas.openxmlformats.org/officeDocument/2006/relationships/hyperlink" Target="http://www.crestron.com/resources/product_and_programming_resources/catalogs_and_brochures/online_catalog/default.asp?jump=1&amp;model=din-pws50" TargetMode="External"/><Relationship Id="rId463" Type="http://schemas.openxmlformats.org/officeDocument/2006/relationships/hyperlink" Target="http://www.crestron.com/resources/product_and_programming_resources/catalogs_and_brochures/online_catalog/default.asp?jump=1&amp;model=C2N-AMP-4X100&amp;tab=models" TargetMode="External"/><Relationship Id="rId484" Type="http://schemas.openxmlformats.org/officeDocument/2006/relationships/hyperlink" Target="http://www.xantech.com/files/app_diagrams/3_PA435X_Dia_1.pdf" TargetMode="External"/><Relationship Id="rId519" Type="http://schemas.openxmlformats.org/officeDocument/2006/relationships/hyperlink" Target="http://www.crestron.com/resources/product_and_programming_resources/catalogs_and_brochures/online_catalog/default.asp?jump=1&amp;model=C2N-AMP-6X100" TargetMode="External"/><Relationship Id="rId116" Type="http://schemas.openxmlformats.org/officeDocument/2006/relationships/hyperlink" Target="http://www.crestron.com/resources/product_and_programming_resources/catalogs_and_brochures/online_catalog/default.asp?jump=1&amp;model=DIN-8SW8&amp;tab=diagrams" TargetMode="External"/><Relationship Id="rId137" Type="http://schemas.openxmlformats.org/officeDocument/2006/relationships/hyperlink" Target="http://www.crestron.com/resources/product_and_programming_resources/catalogs_and_brochures/online_catalog/default.asp?jump=1&amp;model=din-hub" TargetMode="External"/><Relationship Id="rId158" Type="http://schemas.openxmlformats.org/officeDocument/2006/relationships/hyperlink" Target="http://www.crestron.com/downloads/pdf/spec_sheets/commercial_and_residential/swe-8.pdf" TargetMode="External"/><Relationship Id="rId302" Type="http://schemas.openxmlformats.org/officeDocument/2006/relationships/hyperlink" Target="http://www.crestron.com/resources/product_and_programming_resources/catalogs_and_brochures/online_catalog/default.asp?jump=1&amp;model=tsw-1050" TargetMode="External"/><Relationship Id="rId323" Type="http://schemas.openxmlformats.org/officeDocument/2006/relationships/hyperlink" Target="http://www.crestron.com/resources/product_and_programming_resources/catalogs_and_brochures/online_catalog/default.asp?jump=1&amp;model=dge-2" TargetMode="External"/><Relationship Id="rId344" Type="http://schemas.openxmlformats.org/officeDocument/2006/relationships/hyperlink" Target="http://www.crestron.com/resources/product_and_programming_resources/catalogs_and_brochures/online_catalog/default.asp?jump=1&amp;model=AV3" TargetMode="External"/><Relationship Id="rId530" Type="http://schemas.openxmlformats.org/officeDocument/2006/relationships/hyperlink" Target="http://www.crestron.com/resources/product_and_programming_resources/catalogs_and_brochures/online_catalog/default.asp?jump=1&amp;model=dm-md32x32-rps" TargetMode="External"/><Relationship Id="rId20" Type="http://schemas.openxmlformats.org/officeDocument/2006/relationships/hyperlink" Target="http://www.crestron.com/downloads/pdf/product_manuals/cg_tsw-550_750_1050.pdf" TargetMode="External"/><Relationship Id="rId41" Type="http://schemas.openxmlformats.org/officeDocument/2006/relationships/hyperlink" Target="http://www.crestron.com/downloads/pdf/product_misc/qs_v-panel_dge.pdf" TargetMode="External"/><Relationship Id="rId62" Type="http://schemas.openxmlformats.org/officeDocument/2006/relationships/hyperlink" Target="http://www.crestron.com/downloads/pdf/product_misc/qs_v-panel_dge.pdf" TargetMode="External"/><Relationship Id="rId83" Type="http://schemas.openxmlformats.org/officeDocument/2006/relationships/hyperlink" Target="http://www.crestron.com/downloads/pdf/product_manuals/og_dge-2.pdf" TargetMode="External"/><Relationship Id="rId179" Type="http://schemas.openxmlformats.org/officeDocument/2006/relationships/hyperlink" Target="http://www.crestron.com/resources/product_and_programming_resources/catalogs_and_brochures/online_catalog/default.asp?jump=1&amp;model=DIN-4DIMFLV4" TargetMode="External"/><Relationship Id="rId365" Type="http://schemas.openxmlformats.org/officeDocument/2006/relationships/hyperlink" Target="http://www.crestron.com/resources/product_and_programming_resources/catalogs_and_brochures/online_catalog/default.asp?jump=1&amp;model=din-ap2" TargetMode="External"/><Relationship Id="rId386" Type="http://schemas.openxmlformats.org/officeDocument/2006/relationships/hyperlink" Target="http://www.crestron.com/resources/product_and_programming_resources/catalogs_and_brochures/online_catalog/default.asp?jump=1&amp;model=CEN-CI3-1&amp;tab=specifications" TargetMode="External"/><Relationship Id="rId551" Type="http://schemas.openxmlformats.org/officeDocument/2006/relationships/hyperlink" Target="http://www.crestron.com/resources/product_and_programming_resources/catalogs_and_brochures/online_catalog/default.asp?jump=1&amp;model=swamp-24x8&amp;tab=resources" TargetMode="External"/><Relationship Id="rId190" Type="http://schemas.openxmlformats.org/officeDocument/2006/relationships/hyperlink" Target="http://www.crestron.com/downloads/pdf/product_misc/qs_c2n-amp-4x100.pdf" TargetMode="External"/><Relationship Id="rId204" Type="http://schemas.openxmlformats.org/officeDocument/2006/relationships/hyperlink" Target="http://www.crestron.com/resources/product_and_programming_resources/catalogs_and_brochures/online_catalog/default.asp?jump=1&amp;model=DIN-IO8" TargetMode="External"/><Relationship Id="rId225" Type="http://schemas.openxmlformats.org/officeDocument/2006/relationships/hyperlink" Target="http://www.crestron.com/resources/product_and_programming_resources/catalogs_and_brochures/online_catalog/default.asp?jump=1&amp;model=swamp-24x8&amp;tab=resources" TargetMode="External"/><Relationship Id="rId246" Type="http://schemas.openxmlformats.org/officeDocument/2006/relationships/hyperlink" Target="http://www.crestron.com/resources/product_and_programming_resources/catalogs_and_brochures/online_catalog/default.asp?jump=1&amp;model=DM-MD8X8-RPS" TargetMode="External"/><Relationship Id="rId267" Type="http://schemas.openxmlformats.org/officeDocument/2006/relationships/hyperlink" Target="http://www.crestron.com/downloads/pdf/product_manuals/do_c2ni-amp-6x100.pdf" TargetMode="External"/><Relationship Id="rId288" Type="http://schemas.openxmlformats.org/officeDocument/2006/relationships/hyperlink" Target="http://www.crestron.com/downloads/pdf/product_manuals/cg_tsw-550_750_1050.pdf" TargetMode="External"/><Relationship Id="rId411" Type="http://schemas.openxmlformats.org/officeDocument/2006/relationships/hyperlink" Target="http://www.crestron.com/resources/product_and_programming_resources/catalogs_and_brochures/online_catalog/default.asp?jump=1&amp;model=DIN-8SW8&amp;tab=diagrams" TargetMode="External"/><Relationship Id="rId432" Type="http://schemas.openxmlformats.org/officeDocument/2006/relationships/hyperlink" Target="http://www.crestron.com/resources/product_and_programming_resources/catalogs_and_brochures/online_catalog/default.asp?jump=1&amp;model=din-hub" TargetMode="External"/><Relationship Id="rId453" Type="http://schemas.openxmlformats.org/officeDocument/2006/relationships/hyperlink" Target="http://www.crestron.com/downloads/pdf/product_misc/io_c2n-rths.pdf" TargetMode="External"/><Relationship Id="rId474" Type="http://schemas.openxmlformats.org/officeDocument/2006/relationships/hyperlink" Target="http://www.crestron.com/resources/product_and_programming_resources/catalogs_and_brochures/online_catalog/default.asp?jump=1&amp;model=cnx-pad8a" TargetMode="External"/><Relationship Id="rId509" Type="http://schemas.openxmlformats.org/officeDocument/2006/relationships/hyperlink" Target="http://artsound.be/en/products/multi-room/p/detail/art88" TargetMode="External"/><Relationship Id="rId106" Type="http://schemas.openxmlformats.org/officeDocument/2006/relationships/hyperlink" Target="http://www.crestron.com/resources/product_and_programming_resources/catalogs_and_brochures/online_catalog/default.asp?jump=1&amp;model=DIN-4DIMFLV4" TargetMode="External"/><Relationship Id="rId127" Type="http://schemas.openxmlformats.org/officeDocument/2006/relationships/hyperlink" Target="http://www.crestron.com/downloads/pdf/product_misc/io_din-block.pdf" TargetMode="External"/><Relationship Id="rId313" Type="http://schemas.openxmlformats.org/officeDocument/2006/relationships/hyperlink" Target="http://www.crestron.com/resources/product_and_programming_resources/catalogs_and_brochures/online_catalog/default.asp?jump=1&amp;model=tsw-1050" TargetMode="External"/><Relationship Id="rId495" Type="http://schemas.openxmlformats.org/officeDocument/2006/relationships/hyperlink" Target="http://www.crestron.com/resources/product_and_programming_resources/catalogs_and_brochures/online_catalog/default.asp?jump=1&amp;model=swampe-4" TargetMode="External"/><Relationship Id="rId10" Type="http://schemas.openxmlformats.org/officeDocument/2006/relationships/hyperlink" Target="http://www.crestron.com/resources/product_and_programming_resources/catalogs_and_brochures/online_catalog/default.asp?jump=1&amp;model=TSW-1052" TargetMode="External"/><Relationship Id="rId31" Type="http://schemas.openxmlformats.org/officeDocument/2006/relationships/hyperlink" Target="http://www.crestron.com/downloads/pdf/product_misc/qs_tsw-550.pdf" TargetMode="External"/><Relationship Id="rId52" Type="http://schemas.openxmlformats.org/officeDocument/2006/relationships/hyperlink" Target="http://www.crestron.com/downloads/pdf/spec_sheets/commercial_and_residential/cp3n.pdf" TargetMode="External"/><Relationship Id="rId73" Type="http://schemas.openxmlformats.org/officeDocument/2006/relationships/hyperlink" Target="http://www.crestron.com/resources/product_and_programming_resources/catalogs_and_brochures/online_catalog/default.asp?jump=1&amp;model=din-ap2" TargetMode="External"/><Relationship Id="rId94" Type="http://schemas.openxmlformats.org/officeDocument/2006/relationships/hyperlink" Target="http://www.crestron.com/resources/product_and_programming_resources/catalogs_and_brochures/online_catalog/default.asp?jump=1&amp;model=DIN-1DIM4" TargetMode="External"/><Relationship Id="rId148" Type="http://schemas.openxmlformats.org/officeDocument/2006/relationships/hyperlink" Target="http://www.crestron.com/resources/product_and_programming_resources/catalogs_and_brochures/online_catalog/default.asp?jump=1&amp;model=din-pws50" TargetMode="External"/><Relationship Id="rId169" Type="http://schemas.openxmlformats.org/officeDocument/2006/relationships/hyperlink" Target="http://www.xantech.com/Audio/Amplifiers/Amplifiers/PA635X/" TargetMode="External"/><Relationship Id="rId334" Type="http://schemas.openxmlformats.org/officeDocument/2006/relationships/hyperlink" Target="http://www.crestron.com/resources/product_and_programming_resources/catalogs_and_brochures/online_catalog/default.asp?jump=1&amp;model=PRO3" TargetMode="External"/><Relationship Id="rId355" Type="http://schemas.openxmlformats.org/officeDocument/2006/relationships/hyperlink" Target="http://www.crestron.com/resources/product_and_programming_resources/catalogs_and_brochures/online_catalog/default.asp?jump=1&amp;model=din-ap2" TargetMode="External"/><Relationship Id="rId376" Type="http://schemas.openxmlformats.org/officeDocument/2006/relationships/hyperlink" Target="http://www.crestron.com/downloads/pdf/product_misc/qs_cen-ci3-3.pdf" TargetMode="External"/><Relationship Id="rId397" Type="http://schemas.openxmlformats.org/officeDocument/2006/relationships/hyperlink" Target="http://www.crestron.com/resources/product_and_programming_resources/catalogs_and_brochures/online_catalog/default.asp?jump=1&amp;model=DIN-2MC2" TargetMode="External"/><Relationship Id="rId520" Type="http://schemas.openxmlformats.org/officeDocument/2006/relationships/hyperlink" Target="http://www.crestron.com/resources/product_and_programming_resources/catalogs_and_brochures/online_catalog/default.asp?jump=1&amp;model=C2N-AMP-6X100&amp;tab=specifications" TargetMode="External"/><Relationship Id="rId541" Type="http://schemas.openxmlformats.org/officeDocument/2006/relationships/hyperlink" Target="http://www.crestron.com/resources/product_and_programming_resources/catalogs_and_brochures/online_catalog/default.asp?jump=1&amp;model=EXCITE_IW5" TargetMode="External"/><Relationship Id="rId562" Type="http://schemas.openxmlformats.org/officeDocument/2006/relationships/hyperlink" Target="http://www.crestron.com/resources/product_and_programming_resources/catalogs_and_brochures/online_catalog/default.asp?jump=1&amp;model=ESSENCE_IW6" TargetMode="External"/><Relationship Id="rId4" Type="http://schemas.openxmlformats.org/officeDocument/2006/relationships/hyperlink" Target="http://www.crestron.com/downloads/pdf/spec_sheets/commercial_and_residential/tsw-550.pdf" TargetMode="External"/><Relationship Id="rId180" Type="http://schemas.openxmlformats.org/officeDocument/2006/relationships/hyperlink" Target="http://www.crestron.com/resources/product_and_programming_resources/catalogs_and_brochures/online_catalog/default.asp?jump=1&amp;model=SWAMPE-8" TargetMode="External"/><Relationship Id="rId215" Type="http://schemas.openxmlformats.org/officeDocument/2006/relationships/hyperlink" Target="http://www.crestron.com/resources/product_and_programming_resources/catalogs_and_brochures/online_catalog/default.asp?jump=1&amp;model=ASPIRE_IW5" TargetMode="External"/><Relationship Id="rId236" Type="http://schemas.openxmlformats.org/officeDocument/2006/relationships/hyperlink" Target="http://www.crestron.com/resources/product_and_programming_resources/catalogs_and_brochures/online_catalog/default.asp?jump=1&amp;model=C2N-RTHS" TargetMode="External"/><Relationship Id="rId257" Type="http://schemas.openxmlformats.org/officeDocument/2006/relationships/hyperlink" Target="http://www.crestron.com/resources/product_and_programming_resources/catalogs_and_brochures/online_catalog/default.asp?jump=1&amp;model=DMC-4K-HD-DSP" TargetMode="External"/><Relationship Id="rId278" Type="http://schemas.openxmlformats.org/officeDocument/2006/relationships/hyperlink" Target="http://www.crestron.com/downloads/pdf/product_manuals/cen-swpoe-16.pdf" TargetMode="External"/><Relationship Id="rId401" Type="http://schemas.openxmlformats.org/officeDocument/2006/relationships/hyperlink" Target="http://www.crestron.com/resources/product_and_programming_resources/catalogs_and_brochures/online_catalog/default.asp?jump=1&amp;model=DIN-4DIMFLV4" TargetMode="External"/><Relationship Id="rId422" Type="http://schemas.openxmlformats.org/officeDocument/2006/relationships/hyperlink" Target="http://www.crestron.com/downloads/pdf/product_misc/io_din-block.pdf" TargetMode="External"/><Relationship Id="rId443" Type="http://schemas.openxmlformats.org/officeDocument/2006/relationships/hyperlink" Target="http://www.crestron.com/resources/product_and_programming_resources/catalogs_and_brochures/online_catalog/default.asp?jump=1&amp;model=din-pws50" TargetMode="External"/><Relationship Id="rId464" Type="http://schemas.openxmlformats.org/officeDocument/2006/relationships/hyperlink" Target="http://www.crestron.com/resources/product_and_programming_resources/catalogs_and_brochures/online_catalog/default.asp?jump=1&amp;model=C2N-AMP-4X100&amp;tab=models" TargetMode="External"/><Relationship Id="rId303" Type="http://schemas.openxmlformats.org/officeDocument/2006/relationships/hyperlink" Target="http://www.crestron.com/resources/product_and_programming_resources/catalogs_and_brochures/online_catalog/default.asp?jump=1&amp;model=TSW-550" TargetMode="External"/><Relationship Id="rId485" Type="http://schemas.openxmlformats.org/officeDocument/2006/relationships/hyperlink" Target="http://artsound.be/en/products/multi-room/p/detail/amp1250b" TargetMode="External"/><Relationship Id="rId42" Type="http://schemas.openxmlformats.org/officeDocument/2006/relationships/hyperlink" Target="http://www.crestron.com/resources/product_and_programming_resources/catalogs_and_brochures/online_catalog/default.asp?jump=1&amp;model=CP3" TargetMode="External"/><Relationship Id="rId84" Type="http://schemas.openxmlformats.org/officeDocument/2006/relationships/hyperlink" Target="http://www.crestron.com/resources/product_and_programming_resources/catalogs_and_brochures/online_catalog/default.asp?jump=1&amp;model=CEN-CI3-3" TargetMode="External"/><Relationship Id="rId138" Type="http://schemas.openxmlformats.org/officeDocument/2006/relationships/hyperlink" Target="http://www.crestron.com/resources/product_and_programming_resources/catalogs_and_brochures/online_catalog/default.asp?jump=1&amp;model=din-hub" TargetMode="External"/><Relationship Id="rId345" Type="http://schemas.openxmlformats.org/officeDocument/2006/relationships/hyperlink" Target="http://www.crestron.com/downloads/pdf/spec_sheets/commercial_and_residential/pro3.pdf" TargetMode="External"/><Relationship Id="rId387" Type="http://schemas.openxmlformats.org/officeDocument/2006/relationships/hyperlink" Target="http://www.crestron.com/resources/product_and_programming_resources/catalogs_and_brochures/online_catalog/default.asp?jump=1&amp;model=DIN-1DIM4" TargetMode="External"/><Relationship Id="rId510" Type="http://schemas.openxmlformats.org/officeDocument/2006/relationships/hyperlink" Target="http://www.crestron.com/downloads/pdf/product_misc/io_din-pws50.pdf" TargetMode="External"/><Relationship Id="rId552" Type="http://schemas.openxmlformats.org/officeDocument/2006/relationships/hyperlink" Target="http://www.crestron.com/resources/product_and_programming_resources/catalogs_and_brochures/online_catalog/default.asp?jump=1&amp;model=swamp-24x8&amp;tab=resources" TargetMode="External"/><Relationship Id="rId191" Type="http://schemas.openxmlformats.org/officeDocument/2006/relationships/hyperlink" Target="http://www.crestron.com/downloads/pdf/product_misc/qs_swampe-8.pdf" TargetMode="External"/><Relationship Id="rId205" Type="http://schemas.openxmlformats.org/officeDocument/2006/relationships/hyperlink" Target="http://www.crestron.com/resources/product_and_programming_resources/catalogs_and_brochures/online_catalog/default.asp?jump=1&amp;model=DIN-IO8" TargetMode="External"/><Relationship Id="rId247" Type="http://schemas.openxmlformats.org/officeDocument/2006/relationships/hyperlink" Target="http://www.crestron.com/resources/product_and_programming_resources/catalogs_and_brochures/online_catalog/default.asp?jump=1&amp;model=DM-MD16X16-RPS" TargetMode="External"/><Relationship Id="rId412" Type="http://schemas.openxmlformats.org/officeDocument/2006/relationships/hyperlink" Target="http://www.crestron.com/resources/product_and_programming_resources/catalogs_and_brochures/online_catalog/default.asp?jump=1&amp;model=DIN-8SW8-I" TargetMode="External"/><Relationship Id="rId107" Type="http://schemas.openxmlformats.org/officeDocument/2006/relationships/hyperlink" Target="http://www.crestron.com/resources/product_and_programming_resources/catalogs_and_brochures/online_catalog/default.asp?jump=1&amp;model=DIN-4DIMFLV4" TargetMode="External"/><Relationship Id="rId289" Type="http://schemas.openxmlformats.org/officeDocument/2006/relationships/hyperlink" Target="http://www.crestron.com/resources/product_and_programming_resources/catalogs_and_brochures/online_catalog/default.asp?jump=1&amp;model=TSW-550" TargetMode="External"/><Relationship Id="rId454" Type="http://schemas.openxmlformats.org/officeDocument/2006/relationships/hyperlink" Target="http://www.crestron.com/resources/product_and_programming_resources/catalogs_and_brochures/online_catalog/default.asp?jump=1&amp;model=C2N-RTHS&amp;tab=specifications" TargetMode="External"/><Relationship Id="rId496" Type="http://schemas.openxmlformats.org/officeDocument/2006/relationships/hyperlink" Target="http://www.crestron.com/downloads/pdf/product_manuals/og_swampe-4.pdf" TargetMode="External"/><Relationship Id="rId11" Type="http://schemas.openxmlformats.org/officeDocument/2006/relationships/hyperlink" Target="http://www.crestron.com/resources/product_and_programming_resources/catalogs_and_brochures/online_catalog/default.asp?jump=1&amp;model=TSW-1052" TargetMode="External"/><Relationship Id="rId53" Type="http://schemas.openxmlformats.org/officeDocument/2006/relationships/hyperlink" Target="http://www.crestron.com/downloads/pdf/spec_sheets/commercial_and_residential/pro3.pdf" TargetMode="External"/><Relationship Id="rId149" Type="http://schemas.openxmlformats.org/officeDocument/2006/relationships/hyperlink" Target="http://www.crestron.com/resources/product_and_programming_resources/catalogs_and_brochures/online_catalog/default.asp?jump=1&amp;model=din-pws50&amp;tab=diagrams" TargetMode="External"/><Relationship Id="rId314" Type="http://schemas.openxmlformats.org/officeDocument/2006/relationships/hyperlink" Target="http://www.crestron.com/resources/product_and_programming_resources/catalogs_and_brochures/online_catalog/default.asp?jump=1&amp;model=tsw-1050" TargetMode="External"/><Relationship Id="rId356" Type="http://schemas.openxmlformats.org/officeDocument/2006/relationships/hyperlink" Target="http://www.crestron.com/downloads/pdf/spec_sheets/commercial_and_residential/dge-2.pdf" TargetMode="External"/><Relationship Id="rId398" Type="http://schemas.openxmlformats.org/officeDocument/2006/relationships/hyperlink" Target="http://www.crestron.com/resources/product_and_programming_resources/catalogs_and_brochures/online_catalog/default.asp?jump=1&amp;model=DIN-2MC2" TargetMode="External"/><Relationship Id="rId521" Type="http://schemas.openxmlformats.org/officeDocument/2006/relationships/hyperlink" Target="http://www.crestron.com/downloads/pdf/spec_sheets/commercial_and_residential/c2n-amp-6x100.pdf" TargetMode="External"/><Relationship Id="rId563" Type="http://schemas.openxmlformats.org/officeDocument/2006/relationships/hyperlink" Target="http://www.crestron.com/resources/product_and_programming_resources/catalogs_and_brochures/online_catalog/default.asp?jump=1&amp;model=ESSENCE_IW8" TargetMode="External"/><Relationship Id="rId95" Type="http://schemas.openxmlformats.org/officeDocument/2006/relationships/hyperlink" Target="http://www.crestron.com/resources/product_and_programming_resources/catalogs_and_brochures/online_catalog/default.asp?jump=1&amp;model=DIN-1DIM4" TargetMode="External"/><Relationship Id="rId160" Type="http://schemas.openxmlformats.org/officeDocument/2006/relationships/hyperlink" Target="http://www.barix.com/downloads/" TargetMode="External"/><Relationship Id="rId216" Type="http://schemas.openxmlformats.org/officeDocument/2006/relationships/hyperlink" Target="http://www.crestron.com/resources/product_and_programming_resources/catalogs_and_brochures/online_catalog/default.asp?jump=1&amp;model=SPKA-NCTP" TargetMode="External"/><Relationship Id="rId423" Type="http://schemas.openxmlformats.org/officeDocument/2006/relationships/hyperlink" Target="http://www.crestron.com/resources/product_and_programming_resources/catalogs_and_brochures/online_catalog/default.asp?jump=1&amp;model=DIN-BLOCK" TargetMode="External"/><Relationship Id="rId258" Type="http://schemas.openxmlformats.org/officeDocument/2006/relationships/hyperlink" Target="http://www.crestron.com/resources/product_and_programming_resources/catalogs_and_brochures/online_catalog/default.asp?jump=1&amp;model=cen-sw-poe-5" TargetMode="External"/><Relationship Id="rId465" Type="http://schemas.openxmlformats.org/officeDocument/2006/relationships/hyperlink" Target="http://www.crestron.com/downloads/pdf/spec_sheets/commercial_and_residential/c2n-amp-4x100.pdf" TargetMode="External"/><Relationship Id="rId22" Type="http://schemas.openxmlformats.org/officeDocument/2006/relationships/hyperlink" Target="http://www.crestron.com/resources/product_and_programming_resources/catalogs_and_brochures/online_catalog/default.asp?jump=1&amp;model=tsw-1050" TargetMode="External"/><Relationship Id="rId64" Type="http://schemas.openxmlformats.org/officeDocument/2006/relationships/hyperlink" Target="http://www.crestron.com/downloads/pdf/product_manuals/og_dge-2.pdf" TargetMode="External"/><Relationship Id="rId118" Type="http://schemas.openxmlformats.org/officeDocument/2006/relationships/hyperlink" Target="http://www.crestron.com/downloads/pdf/product_misc/io_din-8sw8-i.pdf" TargetMode="External"/><Relationship Id="rId325" Type="http://schemas.openxmlformats.org/officeDocument/2006/relationships/hyperlink" Target="http://www.crestron.com/resources/product_and_programming_resources/catalogs_and_brochures/online_catalog/default.asp?jump=1&amp;model=dge-2" TargetMode="External"/><Relationship Id="rId367" Type="http://schemas.openxmlformats.org/officeDocument/2006/relationships/hyperlink" Target="http://www.crestron.com/downloads/pdf/product_misc/qs_v-panel_dge.pdf" TargetMode="External"/><Relationship Id="rId532" Type="http://schemas.openxmlformats.org/officeDocument/2006/relationships/hyperlink" Target="http://www.crestron.com/resources/product_and_programming_resources/catalogs_and_brochures/online_catalog/default.asp?jump=1&amp;model=ADMS-G2" TargetMode="External"/><Relationship Id="rId171" Type="http://schemas.openxmlformats.org/officeDocument/2006/relationships/hyperlink" Target="http://www.xantech.com/Audio/Amplifiers/Amplifiers/PA435X/" TargetMode="External"/><Relationship Id="rId227" Type="http://schemas.openxmlformats.org/officeDocument/2006/relationships/hyperlink" Target="http://www.crestron.com/resources/product_and_programming_resources/catalogs_and_brochures/online_catalog/default.asp?jump=1&amp;model=SPKA-NCTP" TargetMode="External"/><Relationship Id="rId269" Type="http://schemas.openxmlformats.org/officeDocument/2006/relationships/hyperlink" Target="http://www.crestron.com/resources/product_and_programming_resources/catalogs_and_brochures/online_catalog/default.asp?jump=1&amp;model=tsw-1050" TargetMode="External"/><Relationship Id="rId434" Type="http://schemas.openxmlformats.org/officeDocument/2006/relationships/hyperlink" Target="http://www.crestron.com/resources/product_and_programming_resources/catalogs_and_brochures/online_catalog/default.asp?jump=1&amp;model=din-hub&amp;tab=diagrams" TargetMode="External"/><Relationship Id="rId476" Type="http://schemas.openxmlformats.org/officeDocument/2006/relationships/hyperlink" Target="http://www.crestron.com/resources/product_and_programming_resources/catalogs_and_brochures/online_catalog/default.asp?jump=1&amp;model=cnx-pad8a" TargetMode="External"/><Relationship Id="rId33" Type="http://schemas.openxmlformats.org/officeDocument/2006/relationships/hyperlink" Target="http://www.crestron.com/resources/product_and_programming_resources/catalogs_and_brochures/online_catalog/default.asp?jump=1&amp;model=TSW-1052" TargetMode="External"/><Relationship Id="rId129" Type="http://schemas.openxmlformats.org/officeDocument/2006/relationships/hyperlink" Target="http://www.crestron.com/resources/product_and_programming_resources/catalogs_and_brochures/online_catalog/default.asp?jump=1&amp;model=DIN-BLOCK" TargetMode="External"/><Relationship Id="rId280" Type="http://schemas.openxmlformats.org/officeDocument/2006/relationships/hyperlink" Target="http://www.domoticsystems.be/lay-outs/basic-lay-out" TargetMode="External"/><Relationship Id="rId336" Type="http://schemas.openxmlformats.org/officeDocument/2006/relationships/hyperlink" Target="http://www.crestron.com/downloads/pdf/product_manuals/cp3_cp3n.pdf" TargetMode="External"/><Relationship Id="rId501" Type="http://schemas.openxmlformats.org/officeDocument/2006/relationships/hyperlink" Target="http://www.crestron.com/resources/product_and_programming_resources/catalogs_and_brochures/online_catalog/default.asp?jump=1&amp;model=swamp-24x8&amp;tab=resources" TargetMode="External"/><Relationship Id="rId543" Type="http://schemas.openxmlformats.org/officeDocument/2006/relationships/hyperlink" Target="http://www.crestron.com/resources/product_and_programming_resources/catalogs_and_brochures/online_catalog/default.asp?jump=1&amp;model=swamp-24x8&amp;tab=resources" TargetMode="External"/><Relationship Id="rId75" Type="http://schemas.openxmlformats.org/officeDocument/2006/relationships/hyperlink" Target="http://www.crestron.com/resources/product_and_programming_resources/catalogs_and_brochures/online_catalog/default.asp?jump=1&amp;model=din-ap2" TargetMode="External"/><Relationship Id="rId140" Type="http://schemas.openxmlformats.org/officeDocument/2006/relationships/hyperlink" Target="http://www.crestron.com/resources/product_and_programming_resources/catalogs_and_brochures/online_catalog/default.asp?jump=1&amp;model=DIN-IO8" TargetMode="External"/><Relationship Id="rId182" Type="http://schemas.openxmlformats.org/officeDocument/2006/relationships/hyperlink" Target="http://www.crestron.com/resources/product_and_programming_resources/catalogs_and_brochures/online_catalog/default.asp?jump=1&amp;model=swampe-4" TargetMode="External"/><Relationship Id="rId378" Type="http://schemas.openxmlformats.org/officeDocument/2006/relationships/hyperlink" Target="http://www.crestron.com/downloads/pdf/spec_sheets/commercial_and_residential/dge-2.pdf" TargetMode="External"/><Relationship Id="rId403" Type="http://schemas.openxmlformats.org/officeDocument/2006/relationships/hyperlink" Target="http://www.crestron.com/resources/product_and_programming_resources/catalogs_and_brochures/online_catalog/default.asp?jump=1&amp;model=DIN-4DIMFLV4&amp;tab=diagrams" TargetMode="External"/><Relationship Id="rId6" Type="http://schemas.openxmlformats.org/officeDocument/2006/relationships/hyperlink" Target="http://www.crestron.com/resources/product_and_programming_resources/catalogs_and_brochures/online_catalog/default.asp?jump=1&amp;model=tsw-750" TargetMode="External"/><Relationship Id="rId238" Type="http://schemas.openxmlformats.org/officeDocument/2006/relationships/hyperlink" Target="http://www.crestron.eu/?q=en/products/product-catalog/ch-lmd1" TargetMode="External"/><Relationship Id="rId445" Type="http://schemas.openxmlformats.org/officeDocument/2006/relationships/hyperlink" Target="http://www.crestron.com/downloads/pdf/product_misc/io_din-8sw8-i.pdf" TargetMode="External"/><Relationship Id="rId487" Type="http://schemas.openxmlformats.org/officeDocument/2006/relationships/hyperlink" Target="http://www.crestron.com/resources/product_and_programming_resources/catalogs_and_brochures/online_catalog/default.asp?jump=1&amp;model=DIN-IO8" TargetMode="External"/><Relationship Id="rId291" Type="http://schemas.openxmlformats.org/officeDocument/2006/relationships/hyperlink" Target="http://www.crestron.com/downloads/pdf/product_misc/qs_tsw-550.pdf" TargetMode="External"/><Relationship Id="rId305" Type="http://schemas.openxmlformats.org/officeDocument/2006/relationships/hyperlink" Target="http://www.crestron.com/downloads/pdf/product_misc/qs_tsw-550.pdf" TargetMode="External"/><Relationship Id="rId347" Type="http://schemas.openxmlformats.org/officeDocument/2006/relationships/hyperlink" Target="http://www.crestron.com/downloads/pdf/spec_sheets/commercial_and_residential/av3.pdf" TargetMode="External"/><Relationship Id="rId512" Type="http://schemas.openxmlformats.org/officeDocument/2006/relationships/hyperlink" Target="http://www.crestron.com/resources/product_and_programming_resources/catalogs_and_brochures/online_catalog/default.asp?jump=1&amp;model=din-pws50" TargetMode="External"/><Relationship Id="rId44" Type="http://schemas.openxmlformats.org/officeDocument/2006/relationships/hyperlink" Target="http://www.crestron.com/resources/product_and_programming_resources/catalogs_and_brochures/online_catalog/default.asp?jump=1&amp;model=PRO3" TargetMode="External"/><Relationship Id="rId86" Type="http://schemas.openxmlformats.org/officeDocument/2006/relationships/hyperlink" Target="http://www.crestron.com/downloads/pdf/product_misc/qs_cen-ci3-3.pdf" TargetMode="External"/><Relationship Id="rId151" Type="http://schemas.openxmlformats.org/officeDocument/2006/relationships/hyperlink" Target="http://www.crestron.com/resources/product_and_programming_resources/catalogs_and_brochures/online_catalog/default.asp?jump=1&amp;model=C2N-AMP-4X100&amp;tab=models" TargetMode="External"/><Relationship Id="rId389" Type="http://schemas.openxmlformats.org/officeDocument/2006/relationships/hyperlink" Target="http://www.crestron.com/resources/product_and_programming_resources/catalogs_and_brochures/online_catalog/default.asp?jump=1&amp;model=DIN-1DIM4" TargetMode="External"/><Relationship Id="rId554" Type="http://schemas.openxmlformats.org/officeDocument/2006/relationships/hyperlink" Target="http://www.crestron.com/resources/product_and_programming_resources/catalogs_and_brochures/online_catalog/default.asp?jump=1&amp;model=ASPIRE_IW6" TargetMode="External"/><Relationship Id="rId193" Type="http://schemas.openxmlformats.org/officeDocument/2006/relationships/hyperlink" Target="http://www.xantech.com/files/data_sheets/1_PA_Series_Data_Sheet.pdf" TargetMode="External"/><Relationship Id="rId207" Type="http://schemas.openxmlformats.org/officeDocument/2006/relationships/hyperlink" Target="http://www.crestron.com/resources/product_and_programming_resources/catalogs_and_brochures/online_catalog/default.asp?jump=1&amp;model=EXCITE_IW5" TargetMode="External"/><Relationship Id="rId249" Type="http://schemas.openxmlformats.org/officeDocument/2006/relationships/hyperlink" Target="http://www.crestron.com/resources/product_and_programming_resources/catalogs_and_brochures/online_catalog/default.asp?jump=1&amp;model=dm-md32x32" TargetMode="External"/><Relationship Id="rId414" Type="http://schemas.openxmlformats.org/officeDocument/2006/relationships/hyperlink" Target="http://www.crestron.com/resources/product_and_programming_resources/catalogs_and_brochures/online_catalog/default.asp?jump=1&amp;model=DIN-8SW8-I" TargetMode="External"/><Relationship Id="rId456" Type="http://schemas.openxmlformats.org/officeDocument/2006/relationships/hyperlink" Target="http://www.crestron.com/resources/product_and_programming_resources/catalogs_and_brochures/online_catalog/default.asp?jump=1&amp;model=cen-sw-poe-5" TargetMode="External"/><Relationship Id="rId498" Type="http://schemas.openxmlformats.org/officeDocument/2006/relationships/hyperlink" Target="http://www.crestron.com/downloads/pdf/spec_sheets/commercial_and_residential/swamp-24x8.pdf" TargetMode="External"/><Relationship Id="rId13" Type="http://schemas.openxmlformats.org/officeDocument/2006/relationships/hyperlink" Target="http://www.crestron.com/resources/product_and_programming_resources/catalogs_and_brochures/online_catalog/default.asp?jump=1&amp;model=TSW-1052" TargetMode="External"/><Relationship Id="rId109" Type="http://schemas.openxmlformats.org/officeDocument/2006/relationships/hyperlink" Target="http://www.crestron.com/resources/product_and_programming_resources/catalogs_and_brochures/online_catalog/default.asp?jump=1&amp;model=din-1dimu4&amp;tab=diagrams" TargetMode="External"/><Relationship Id="rId260" Type="http://schemas.openxmlformats.org/officeDocument/2006/relationships/hyperlink" Target="http://www.crestron.com/resources/product_and_programming_resources/catalogs_and_brochures/online_catalog/default.asp?jump=1&amp;model=din-ap3" TargetMode="External"/><Relationship Id="rId316" Type="http://schemas.openxmlformats.org/officeDocument/2006/relationships/hyperlink" Target="http://www.crestron.com/downloads/pdf/spec_sheets/commercial_and_residential/tsw-1050.pdf" TargetMode="External"/><Relationship Id="rId523" Type="http://schemas.openxmlformats.org/officeDocument/2006/relationships/hyperlink" Target="http://www.crestron.com/resources/product_and_programming_resources/catalogs_and_brochures/online_catalog/default.asp?jump=1&amp;model=DM-MD6X4" TargetMode="External"/><Relationship Id="rId55" Type="http://schemas.openxmlformats.org/officeDocument/2006/relationships/hyperlink" Target="http://www.crestron.com/downloads/pdf/spec_sheets/commercial_and_residential/pro3.pdf" TargetMode="External"/><Relationship Id="rId97" Type="http://schemas.openxmlformats.org/officeDocument/2006/relationships/hyperlink" Target="http://www.crestron.com/downloads/pdf/product_misc/io_din-1dimu4.pdf" TargetMode="External"/><Relationship Id="rId120" Type="http://schemas.openxmlformats.org/officeDocument/2006/relationships/hyperlink" Target="http://www.crestron.com/resources/product_and_programming_resources/catalogs_and_brochures/online_catalog/default.asp?jump=1&amp;model=DIN-8SW8-I" TargetMode="External"/><Relationship Id="rId358" Type="http://schemas.openxmlformats.org/officeDocument/2006/relationships/hyperlink" Target="http://www.crestron.com/resources/product_and_programming_resources/catalogs_and_brochures/online_catalog/default.asp?jump=1&amp;model=din-ap2" TargetMode="External"/><Relationship Id="rId565" Type="http://schemas.openxmlformats.org/officeDocument/2006/relationships/hyperlink" Target="http://www.crestron.com/resources/product_and_programming_resources/catalogs_and_brochures/online_catalog/default.asp?jump=1&amp;model=AIR_SR4" TargetMode="External"/><Relationship Id="rId162" Type="http://schemas.openxmlformats.org/officeDocument/2006/relationships/hyperlink" Target="http://www.crestron.com/resources/product_and_programming_resources/catalogs_and_brochures/online_catalog/default.asp?jump=1&amp;model=cnx-pad8a" TargetMode="External"/><Relationship Id="rId218" Type="http://schemas.openxmlformats.org/officeDocument/2006/relationships/hyperlink" Target="http://www.crestron.com/resources/product_and_programming_resources/catalogs_and_brochures/online_catalog/default.asp?jump=1&amp;model=swamp-24x8&amp;tab=resources" TargetMode="External"/><Relationship Id="rId425" Type="http://schemas.openxmlformats.org/officeDocument/2006/relationships/hyperlink" Target="http://www.crestron.com/resources/product_and_programming_resources/catalogs_and_brochures/online_catalog/default.asp?jump=1&amp;model=DIN-BLOCK&amp;tab=diagrams" TargetMode="External"/><Relationship Id="rId467" Type="http://schemas.openxmlformats.org/officeDocument/2006/relationships/hyperlink" Target="http://www.crestron.com/resources/product_and_programming_resources/catalogs_and_brochures/online_catalog/default.asp?jump=1&amp;model=SWE-8" TargetMode="External"/><Relationship Id="rId271" Type="http://schemas.openxmlformats.org/officeDocument/2006/relationships/hyperlink" Target="http://www.crestron.com/downloads/pdf/spec_sheets/commercial_and_residential/tsw-1050.pdf" TargetMode="External"/><Relationship Id="rId24" Type="http://schemas.openxmlformats.org/officeDocument/2006/relationships/hyperlink" Target="http://www.crestron.com/resources/product_and_programming_resources/catalogs_and_brochures/online_catalog/default.asp?jump=1&amp;model=TSW-550" TargetMode="External"/><Relationship Id="rId66" Type="http://schemas.openxmlformats.org/officeDocument/2006/relationships/hyperlink" Target="http://www.crestron.com/downloads/pdf/spec_sheets/commercial_and_residential/dge-2.pdf" TargetMode="External"/><Relationship Id="rId131" Type="http://schemas.openxmlformats.org/officeDocument/2006/relationships/hyperlink" Target="http://www.crestron.com/resources/product_and_programming_resources/catalogs_and_brochures/online_catalog/default.asp?jump=1&amp;model=DIN-DALI-2" TargetMode="External"/><Relationship Id="rId327" Type="http://schemas.openxmlformats.org/officeDocument/2006/relationships/hyperlink" Target="http://www.crestron.com/downloads/pdf/product_misc/qs_v-panel_dge.pdf" TargetMode="External"/><Relationship Id="rId369" Type="http://schemas.openxmlformats.org/officeDocument/2006/relationships/hyperlink" Target="http://www.crestron.com/resources/product_and_programming_resources/catalogs_and_brochures/online_catalog/default.asp?jump=1&amp;model=CEN-CI3-1&amp;tab=specifications" TargetMode="External"/><Relationship Id="rId534" Type="http://schemas.openxmlformats.org/officeDocument/2006/relationships/hyperlink" Target="http://www.sonos.com/nl-nl/sonos-shop/products/connect" TargetMode="External"/><Relationship Id="rId173" Type="http://schemas.openxmlformats.org/officeDocument/2006/relationships/hyperlink" Target="http://artsound.be/en/products/multi-room/p/detail/amp1250b" TargetMode="External"/><Relationship Id="rId229" Type="http://schemas.openxmlformats.org/officeDocument/2006/relationships/hyperlink" Target="http://www.crestron.com/resources/product_and_programming_resources/catalogs_and_brochures/online_catalog/default.asp?jump=1&amp;model=ESSENCE_IW8" TargetMode="External"/><Relationship Id="rId380" Type="http://schemas.openxmlformats.org/officeDocument/2006/relationships/hyperlink" Target="http://www.crestron.com/downloads/pdf/product_manuals/og_dge-2.pdf" TargetMode="External"/><Relationship Id="rId436" Type="http://schemas.openxmlformats.org/officeDocument/2006/relationships/hyperlink" Target="http://www.crestron.com/downloads/pdf/product_misc/io_din-io8.pdf" TargetMode="External"/><Relationship Id="rId240" Type="http://schemas.openxmlformats.org/officeDocument/2006/relationships/hyperlink" Target="http://www.crestron.com/resources/product_and_programming_resources/catalogs_and_brochures/online_catalog/default.asp?jump=1&amp;model=AIR_SR6" TargetMode="External"/><Relationship Id="rId478" Type="http://schemas.openxmlformats.org/officeDocument/2006/relationships/hyperlink" Target="http://www.crestron.com/resources/product_and_programming_resources/catalogs_and_brochures/online_catalog/default.asp?jump=1&amp;model=cnx-pad8a" TargetMode="External"/><Relationship Id="rId35" Type="http://schemas.openxmlformats.org/officeDocument/2006/relationships/hyperlink" Target="http://www.crestron.com/resources/product_and_programming_resources/catalogs_and_brochures/online_catalog/default.asp?jump=1&amp;model=TSW-1052" TargetMode="External"/><Relationship Id="rId77" Type="http://schemas.openxmlformats.org/officeDocument/2006/relationships/hyperlink" Target="http://www.crestron.com/downloads/pdf/product_misc/qs_v-panel_dge.pdf" TargetMode="External"/><Relationship Id="rId100" Type="http://schemas.openxmlformats.org/officeDocument/2006/relationships/hyperlink" Target="http://www.crestron.com/resources/product_and_programming_resources/catalogs_and_brochures/online_catalog/default.asp?jump=1&amp;model=DIN-2MC2" TargetMode="External"/><Relationship Id="rId282" Type="http://schemas.openxmlformats.org/officeDocument/2006/relationships/hyperlink" Target="http://www.crestron.com/resources/product_and_programming_resources/catalogs_and_brochures/online_catalog/default.asp?jump=1&amp;model=ADMS-G2" TargetMode="External"/><Relationship Id="rId338" Type="http://schemas.openxmlformats.org/officeDocument/2006/relationships/hyperlink" Target="http://www.crestron.com/resources/product_and_programming_resources/catalogs_and_brochures/online_catalog/default.asp?jump=1&amp;model=CP3" TargetMode="External"/><Relationship Id="rId503" Type="http://schemas.openxmlformats.org/officeDocument/2006/relationships/hyperlink" Target="http://www.crestron.com/downloads/pdf/product_misc/qs_swampe-8.pdf" TargetMode="External"/><Relationship Id="rId545" Type="http://schemas.openxmlformats.org/officeDocument/2006/relationships/hyperlink" Target="http://www.crestron.com/resources/product_and_programming_resources/catalogs_and_brochures/online_catalog/default.asp?jump=1&amp;model=SPKA-NCTP" TargetMode="External"/><Relationship Id="rId8" Type="http://schemas.openxmlformats.org/officeDocument/2006/relationships/hyperlink" Target="http://www.crestron.com/downloads/pdf/spec_sheets/commercial_and_residential/tsw-750.pdf" TargetMode="External"/><Relationship Id="rId142" Type="http://schemas.openxmlformats.org/officeDocument/2006/relationships/hyperlink" Target="http://www.crestron.com/resources/product_and_programming_resources/catalogs_and_brochures/online_catalog/default.asp?jump=1&amp;model=DIN-IO8" TargetMode="External"/><Relationship Id="rId184" Type="http://schemas.openxmlformats.org/officeDocument/2006/relationships/hyperlink" Target="http://www.crestron.com/downloads/pdf/product_manuals/og_swampe-4.pdf" TargetMode="External"/><Relationship Id="rId391" Type="http://schemas.openxmlformats.org/officeDocument/2006/relationships/hyperlink" Target="http://www.crestron.com/resources/product_and_programming_resources/catalogs_and_brochures/online_catalog/default.asp?jump=1&amp;model=din-1dimu4" TargetMode="External"/><Relationship Id="rId405" Type="http://schemas.openxmlformats.org/officeDocument/2006/relationships/hyperlink" Target="http://www.crestron.com/downloads/pdf/product_misc/io_din-1dim4.pdf" TargetMode="External"/><Relationship Id="rId447" Type="http://schemas.openxmlformats.org/officeDocument/2006/relationships/hyperlink" Target="http://pdf1.alldatasheet.com/datasheet-pdf/view/58558/DALLAS/DS18S20.html" TargetMode="External"/><Relationship Id="rId251" Type="http://schemas.openxmlformats.org/officeDocument/2006/relationships/hyperlink" Target="http://www.crestron.com/resources/product_and_programming_resources/catalogs_and_brochures/online_catalog/default.asp?jump=1&amp;model=DM-MD64X64" TargetMode="External"/><Relationship Id="rId489" Type="http://schemas.openxmlformats.org/officeDocument/2006/relationships/hyperlink" Target="http://www.crestron.com/downloads/pdf/product_misc/qs_swampe-4.pdf" TargetMode="External"/><Relationship Id="rId46" Type="http://schemas.openxmlformats.org/officeDocument/2006/relationships/hyperlink" Target="http://www.crestron.com/downloads/pdf/product_manuals/cp3_cp3n.pdf" TargetMode="External"/><Relationship Id="rId293" Type="http://schemas.openxmlformats.org/officeDocument/2006/relationships/hyperlink" Target="http://www.crestron.com/resources/product_and_programming_resources/catalogs_and_brochures/online_catalog/default.asp?jump=1&amp;model=tsw-750" TargetMode="External"/><Relationship Id="rId307" Type="http://schemas.openxmlformats.org/officeDocument/2006/relationships/hyperlink" Target="http://www.crestron.com/resources/product_and_programming_resources/catalogs_and_brochures/online_catalog/default.asp?jump=1&amp;model=tsw-1050" TargetMode="External"/><Relationship Id="rId349" Type="http://schemas.openxmlformats.org/officeDocument/2006/relationships/hyperlink" Target="http://www.crestron.com/downloads/pdf/product_manuals/og_dge-2.pdf" TargetMode="External"/><Relationship Id="rId514" Type="http://schemas.openxmlformats.org/officeDocument/2006/relationships/hyperlink" Target="http://artsound.be/en/products/multi-room/p/detail/amp1250b" TargetMode="External"/><Relationship Id="rId556" Type="http://schemas.openxmlformats.org/officeDocument/2006/relationships/hyperlink" Target="http://www.crestron.com/resources/product_and_programming_resources/catalogs_and_brochures/online_catalog/default.asp?jump=1&amp;model=EXCITE_IW8" TargetMode="External"/><Relationship Id="rId88" Type="http://schemas.openxmlformats.org/officeDocument/2006/relationships/hyperlink" Target="http://www.crestron.com/downloads/pdf/spec_sheets/commercial_and_residential/dge-2.pdf" TargetMode="External"/><Relationship Id="rId111" Type="http://schemas.openxmlformats.org/officeDocument/2006/relationships/hyperlink" Target="http://www.crestron.com/resources/product_and_programming_resources/catalogs_and_brochures/online_catalog/default.asp?jump=1&amp;model=DIN-2MC2&amp;tab=diagrams" TargetMode="External"/><Relationship Id="rId153" Type="http://schemas.openxmlformats.org/officeDocument/2006/relationships/hyperlink" Target="http://www.crestron.com/downloads/pdf/spec_sheets/commercial_and_residential/c2n-amp-4x100.pdf" TargetMode="External"/><Relationship Id="rId195" Type="http://schemas.openxmlformats.org/officeDocument/2006/relationships/hyperlink" Target="http://www.xantech.com/files/app_diagrams/1_PA1235X_Dia_1.pdf" TargetMode="External"/><Relationship Id="rId209" Type="http://schemas.openxmlformats.org/officeDocument/2006/relationships/hyperlink" Target="http://www.crestron.com/resources/product_and_programming_resources/catalogs_and_brochures/online_catalog/default.asp?jump=1&amp;model=swamp-24x8&amp;tab=resources" TargetMode="External"/><Relationship Id="rId360" Type="http://schemas.openxmlformats.org/officeDocument/2006/relationships/hyperlink" Target="http://www.crestron.com/resources/product_and_programming_resources/catalogs_and_brochures/online_catalog/default.asp?jump=1&amp;model=din-ap2" TargetMode="External"/><Relationship Id="rId416" Type="http://schemas.openxmlformats.org/officeDocument/2006/relationships/hyperlink" Target="http://www.crestron.com/resources/product_and_programming_resources/catalogs_and_brochures/online_catalog/default.asp?jump=1&amp;model=DIN-AO8" TargetMode="External"/><Relationship Id="rId220" Type="http://schemas.openxmlformats.org/officeDocument/2006/relationships/hyperlink" Target="http://www.crestron.com/resources/product_and_programming_resources/catalogs_and_brochures/online_catalog/default.asp?jump=1&amp;model=ASPIRE_IW6" TargetMode="External"/><Relationship Id="rId458" Type="http://schemas.openxmlformats.org/officeDocument/2006/relationships/hyperlink" Target="http://www.crestron.com/resources/product_and_programming_resources/catalogs_and_brochures/online_catalog/default.asp?jump=1&amp;model=cen-sw-poe-5&amp;tab=specifications" TargetMode="External"/><Relationship Id="rId15" Type="http://schemas.openxmlformats.org/officeDocument/2006/relationships/hyperlink" Target="http://www.crestron.com/resources/product_and_programming_resources/catalogs_and_brochures/online_catalog/default.asp?jump=1&amp;model=tsw-1050" TargetMode="External"/><Relationship Id="rId57" Type="http://schemas.openxmlformats.org/officeDocument/2006/relationships/hyperlink" Target="http://www.crestron.com/downloads/pdf/spec_sheets/commercial_and_residential/av3.pdf" TargetMode="External"/><Relationship Id="rId262" Type="http://schemas.openxmlformats.org/officeDocument/2006/relationships/hyperlink" Target="http://www.crestron.com/downloads/pdf/product_misc/oi_din-ap3.pdf" TargetMode="External"/><Relationship Id="rId318" Type="http://schemas.openxmlformats.org/officeDocument/2006/relationships/hyperlink" Target="http://www.crestron.com/resources/product_and_programming_resources/catalogs_and_brochures/online_catalog/default.asp?jump=1&amp;model=TSW-1052" TargetMode="External"/><Relationship Id="rId525" Type="http://schemas.openxmlformats.org/officeDocument/2006/relationships/hyperlink" Target="http://www.crestron.com/resources/product_and_programming_resources/catalogs_and_brochures/online_catalog/default.asp?jump=1&amp;model=dm-md8x8" TargetMode="External"/><Relationship Id="rId567" Type="http://schemas.openxmlformats.org/officeDocument/2006/relationships/hyperlink" Target="http://www.crestron.com/resources/product_and_programming_resources/catalogs_and_brochures/online_catalog/default.asp?jump=1&amp;model=AIR_SR8" TargetMode="External"/><Relationship Id="rId99" Type="http://schemas.openxmlformats.org/officeDocument/2006/relationships/hyperlink" Target="http://www.crestron.com/resources/product_and_programming_resources/catalogs_and_brochures/online_catalog/default.asp?jump=1&amp;model=din-1dimu4" TargetMode="External"/><Relationship Id="rId122" Type="http://schemas.openxmlformats.org/officeDocument/2006/relationships/hyperlink" Target="http://www.crestron.com/downloads/pdf/product_misc/io_din-ao8.pdf" TargetMode="External"/><Relationship Id="rId164" Type="http://schemas.openxmlformats.org/officeDocument/2006/relationships/hyperlink" Target="http://www.crestron.com/resources/product_and_programming_resources/catalogs_and_brochures/online_catalog/default.asp?jump=1&amp;model=cnx-pad8a" TargetMode="External"/><Relationship Id="rId371" Type="http://schemas.openxmlformats.org/officeDocument/2006/relationships/hyperlink" Target="http://www.crestron.com/downloads/pdf/product_misc/qs-cen-ci3-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selection activeCell="X10" sqref="X10"/>
    </sheetView>
  </sheetViews>
  <sheetFormatPr defaultRowHeight="15"/>
  <cols>
    <col min="1" max="1" width="7" customWidth="1"/>
    <col min="2" max="2" width="10.7109375" customWidth="1"/>
    <col min="3" max="3" width="8.140625" customWidth="1"/>
    <col min="4" max="4" width="11.5703125" customWidth="1"/>
    <col min="5" max="5" width="7.42578125" customWidth="1"/>
    <col min="6" max="6" width="5.28515625" customWidth="1"/>
    <col min="7" max="7" width="5.7109375" customWidth="1"/>
    <col min="8" max="8" width="7.5703125" customWidth="1"/>
    <col min="9" max="9" width="5" customWidth="1"/>
    <col min="10" max="11" width="4.85546875" customWidth="1"/>
    <col min="12" max="12" width="6.7109375" customWidth="1"/>
    <col min="13" max="13" width="7" customWidth="1"/>
    <col min="14" max="14" width="7.7109375" customWidth="1"/>
    <col min="15" max="15" width="7.140625" customWidth="1"/>
    <col min="16" max="16" width="7.42578125" customWidth="1"/>
    <col min="17" max="17" width="5.85546875" customWidth="1"/>
    <col min="18" max="18" width="5.140625" customWidth="1"/>
    <col min="19" max="19" width="5.7109375" customWidth="1"/>
    <col min="20" max="21" width="6.28515625" customWidth="1"/>
  </cols>
  <sheetData>
    <row r="1" spans="1:21" ht="42.75" customHeight="1">
      <c r="A1" s="186" t="s">
        <v>892</v>
      </c>
      <c r="B1" s="163" t="s">
        <v>875</v>
      </c>
      <c r="C1" s="164" t="s">
        <v>876</v>
      </c>
      <c r="D1" s="164" t="s">
        <v>877</v>
      </c>
      <c r="E1" s="156" t="s">
        <v>878</v>
      </c>
      <c r="F1" s="165" t="s">
        <v>879</v>
      </c>
      <c r="G1" s="166" t="s">
        <v>880</v>
      </c>
      <c r="H1" s="158" t="s">
        <v>881</v>
      </c>
      <c r="I1" s="167" t="s">
        <v>882</v>
      </c>
      <c r="J1" s="168" t="s">
        <v>883</v>
      </c>
      <c r="K1" s="169" t="s">
        <v>884</v>
      </c>
      <c r="L1" s="157" t="s">
        <v>885</v>
      </c>
      <c r="M1" s="170" t="s">
        <v>886</v>
      </c>
      <c r="N1" s="171" t="s">
        <v>893</v>
      </c>
      <c r="O1" s="159" t="s">
        <v>887</v>
      </c>
      <c r="P1" s="160" t="s">
        <v>888</v>
      </c>
      <c r="Q1" s="104" t="s">
        <v>889</v>
      </c>
      <c r="R1" s="104" t="s">
        <v>890</v>
      </c>
      <c r="S1" s="104" t="s">
        <v>891</v>
      </c>
      <c r="T1" s="172" t="s">
        <v>894</v>
      </c>
      <c r="U1" s="186" t="s">
        <v>892</v>
      </c>
    </row>
    <row r="2" spans="1:21">
      <c r="A2" s="162">
        <v>1</v>
      </c>
      <c r="B2" s="173">
        <v>6204.36</v>
      </c>
      <c r="C2" s="174" t="s">
        <v>227</v>
      </c>
      <c r="D2" s="174" t="s">
        <v>227</v>
      </c>
      <c r="E2" s="156">
        <v>12</v>
      </c>
      <c r="F2" s="165">
        <v>3</v>
      </c>
      <c r="G2" s="166">
        <v>1</v>
      </c>
      <c r="H2" s="13">
        <v>2</v>
      </c>
      <c r="I2" s="167">
        <v>26</v>
      </c>
      <c r="J2" s="168">
        <v>4</v>
      </c>
      <c r="K2" s="169">
        <v>0</v>
      </c>
      <c r="L2" s="12">
        <v>0</v>
      </c>
      <c r="M2" s="175">
        <v>0</v>
      </c>
      <c r="N2" s="176">
        <v>0</v>
      </c>
      <c r="O2" s="11">
        <v>0</v>
      </c>
      <c r="P2" s="161">
        <v>0</v>
      </c>
      <c r="Q2" s="155">
        <v>0</v>
      </c>
      <c r="R2" s="155">
        <v>0</v>
      </c>
      <c r="S2" s="155">
        <v>0</v>
      </c>
      <c r="T2" s="177">
        <v>0</v>
      </c>
      <c r="U2" s="162">
        <v>1</v>
      </c>
    </row>
    <row r="3" spans="1:21">
      <c r="A3" s="162">
        <v>2</v>
      </c>
      <c r="B3" s="178">
        <v>7509.69</v>
      </c>
      <c r="C3" s="174" t="s">
        <v>227</v>
      </c>
      <c r="D3" s="174" t="s">
        <v>227</v>
      </c>
      <c r="E3" s="156">
        <v>12</v>
      </c>
      <c r="F3" s="165">
        <v>3</v>
      </c>
      <c r="G3" s="166">
        <v>1</v>
      </c>
      <c r="H3" s="13">
        <v>2</v>
      </c>
      <c r="I3" s="167">
        <v>26</v>
      </c>
      <c r="J3" s="168">
        <v>4</v>
      </c>
      <c r="K3" s="169">
        <v>0</v>
      </c>
      <c r="L3" s="12">
        <v>0</v>
      </c>
      <c r="M3" s="175">
        <v>0</v>
      </c>
      <c r="N3" s="176">
        <v>0</v>
      </c>
      <c r="O3" s="11">
        <v>0</v>
      </c>
      <c r="P3" s="145">
        <v>6</v>
      </c>
      <c r="Q3" s="155">
        <v>0</v>
      </c>
      <c r="R3" s="155">
        <v>0</v>
      </c>
      <c r="S3" s="155">
        <v>0</v>
      </c>
      <c r="T3" s="177">
        <v>0</v>
      </c>
      <c r="U3" s="162">
        <v>2</v>
      </c>
    </row>
    <row r="4" spans="1:21">
      <c r="A4" s="162">
        <v>3</v>
      </c>
      <c r="B4" s="178">
        <v>8559.44</v>
      </c>
      <c r="C4" s="174" t="s">
        <v>227</v>
      </c>
      <c r="D4" s="174" t="s">
        <v>227</v>
      </c>
      <c r="E4" s="156">
        <v>12</v>
      </c>
      <c r="F4" s="165">
        <v>3</v>
      </c>
      <c r="G4" s="166">
        <v>1</v>
      </c>
      <c r="H4" s="13">
        <v>2</v>
      </c>
      <c r="I4" s="167">
        <v>26</v>
      </c>
      <c r="J4" s="168">
        <v>4</v>
      </c>
      <c r="K4" s="179">
        <v>5</v>
      </c>
      <c r="L4" s="12">
        <v>0</v>
      </c>
      <c r="M4" s="175">
        <v>0</v>
      </c>
      <c r="N4" s="176">
        <v>0</v>
      </c>
      <c r="O4" s="11">
        <v>0</v>
      </c>
      <c r="P4" s="161">
        <v>6</v>
      </c>
      <c r="Q4" s="155">
        <v>0</v>
      </c>
      <c r="R4" s="155">
        <v>0</v>
      </c>
      <c r="S4" s="155">
        <v>0</v>
      </c>
      <c r="T4" s="177">
        <v>0</v>
      </c>
      <c r="U4" s="162">
        <v>3</v>
      </c>
    </row>
    <row r="5" spans="1:21">
      <c r="A5" s="162">
        <v>4</v>
      </c>
      <c r="B5" s="178">
        <v>10362.48</v>
      </c>
      <c r="C5" s="174" t="s">
        <v>227</v>
      </c>
      <c r="D5" s="174" t="s">
        <v>227</v>
      </c>
      <c r="E5" s="156">
        <v>12</v>
      </c>
      <c r="F5" s="165">
        <v>3</v>
      </c>
      <c r="G5" s="166">
        <v>1</v>
      </c>
      <c r="H5" s="13">
        <v>2</v>
      </c>
      <c r="I5" s="167">
        <v>26</v>
      </c>
      <c r="J5" s="168">
        <v>4</v>
      </c>
      <c r="K5" s="169">
        <v>5</v>
      </c>
      <c r="L5" s="180">
        <v>4</v>
      </c>
      <c r="M5" s="181">
        <v>4</v>
      </c>
      <c r="N5" s="176">
        <v>0</v>
      </c>
      <c r="O5" s="11">
        <v>0</v>
      </c>
      <c r="P5" s="161">
        <v>6</v>
      </c>
      <c r="Q5" s="155">
        <v>0</v>
      </c>
      <c r="R5" s="155">
        <v>0</v>
      </c>
      <c r="S5" s="155">
        <v>0</v>
      </c>
      <c r="T5" s="177">
        <v>0</v>
      </c>
      <c r="U5" s="162">
        <v>4</v>
      </c>
    </row>
    <row r="6" spans="1:21">
      <c r="A6" s="162">
        <v>5</v>
      </c>
      <c r="B6" s="178">
        <v>11877.84</v>
      </c>
      <c r="C6" s="174" t="s">
        <v>227</v>
      </c>
      <c r="D6" s="174" t="s">
        <v>227</v>
      </c>
      <c r="E6" s="156">
        <v>12</v>
      </c>
      <c r="F6" s="165">
        <v>3</v>
      </c>
      <c r="G6" s="166">
        <v>1</v>
      </c>
      <c r="H6" s="13">
        <v>2</v>
      </c>
      <c r="I6" s="167">
        <v>26</v>
      </c>
      <c r="J6" s="168">
        <v>4</v>
      </c>
      <c r="K6" s="169">
        <v>5</v>
      </c>
      <c r="L6" s="12">
        <v>4</v>
      </c>
      <c r="M6" s="175">
        <v>4</v>
      </c>
      <c r="N6" s="176">
        <v>0</v>
      </c>
      <c r="O6" s="11">
        <v>0</v>
      </c>
      <c r="P6" s="161">
        <v>6</v>
      </c>
      <c r="Q6" s="155">
        <v>0</v>
      </c>
      <c r="R6" s="182">
        <v>1</v>
      </c>
      <c r="S6" s="155">
        <v>0</v>
      </c>
      <c r="T6" s="177">
        <v>0</v>
      </c>
      <c r="U6" s="162">
        <v>5</v>
      </c>
    </row>
    <row r="7" spans="1:21">
      <c r="A7" s="162">
        <v>6</v>
      </c>
      <c r="B7" s="178">
        <v>18302.310000000001</v>
      </c>
      <c r="C7" s="174" t="s">
        <v>227</v>
      </c>
      <c r="D7" s="174" t="s">
        <v>227</v>
      </c>
      <c r="E7" s="156">
        <v>12</v>
      </c>
      <c r="F7" s="165">
        <v>3</v>
      </c>
      <c r="G7" s="166">
        <v>1</v>
      </c>
      <c r="H7" s="13">
        <v>2</v>
      </c>
      <c r="I7" s="167">
        <v>26</v>
      </c>
      <c r="J7" s="168">
        <v>4</v>
      </c>
      <c r="K7" s="169">
        <v>5</v>
      </c>
      <c r="L7" s="12">
        <v>4</v>
      </c>
      <c r="M7" s="175">
        <v>4</v>
      </c>
      <c r="N7" s="176">
        <v>0</v>
      </c>
      <c r="O7" s="11">
        <v>0</v>
      </c>
      <c r="P7" s="161">
        <v>6</v>
      </c>
      <c r="Q7" s="155">
        <v>0</v>
      </c>
      <c r="R7" s="155">
        <v>0</v>
      </c>
      <c r="S7" s="182">
        <v>1</v>
      </c>
      <c r="T7" s="177">
        <v>0</v>
      </c>
      <c r="U7" s="162">
        <v>6</v>
      </c>
    </row>
    <row r="8" spans="1:21">
      <c r="A8" s="162">
        <v>7</v>
      </c>
      <c r="B8" s="178">
        <v>18302.310000000001</v>
      </c>
      <c r="C8" s="174" t="s">
        <v>227</v>
      </c>
      <c r="D8" s="174" t="s">
        <v>227</v>
      </c>
      <c r="E8" s="156">
        <v>12</v>
      </c>
      <c r="F8" s="165">
        <v>3</v>
      </c>
      <c r="G8" s="166">
        <v>1</v>
      </c>
      <c r="H8" s="13">
        <v>2</v>
      </c>
      <c r="I8" s="167">
        <v>26</v>
      </c>
      <c r="J8" s="168">
        <v>4</v>
      </c>
      <c r="K8" s="169">
        <v>5</v>
      </c>
      <c r="L8" s="12">
        <v>4</v>
      </c>
      <c r="M8" s="175">
        <v>4</v>
      </c>
      <c r="N8" s="183">
        <v>3</v>
      </c>
      <c r="O8" s="184">
        <v>4</v>
      </c>
      <c r="P8" s="161">
        <v>6</v>
      </c>
      <c r="Q8" s="155">
        <v>0</v>
      </c>
      <c r="R8" s="155">
        <v>0</v>
      </c>
      <c r="S8" s="155">
        <v>1</v>
      </c>
      <c r="T8" s="177">
        <v>0</v>
      </c>
      <c r="U8" s="162">
        <v>7</v>
      </c>
    </row>
    <row r="9" spans="1:21">
      <c r="A9" s="162">
        <v>8</v>
      </c>
      <c r="B9" s="178">
        <v>19078.09</v>
      </c>
      <c r="C9" s="174" t="s">
        <v>227</v>
      </c>
      <c r="D9" s="174" t="s">
        <v>227</v>
      </c>
      <c r="E9" s="156">
        <v>12</v>
      </c>
      <c r="F9" s="165">
        <v>3</v>
      </c>
      <c r="G9" s="166">
        <v>1</v>
      </c>
      <c r="H9" s="13">
        <v>2</v>
      </c>
      <c r="I9" s="167">
        <v>26</v>
      </c>
      <c r="J9" s="168">
        <v>4</v>
      </c>
      <c r="K9" s="169">
        <v>5</v>
      </c>
      <c r="L9" s="12">
        <v>4</v>
      </c>
      <c r="M9" s="175">
        <v>4</v>
      </c>
      <c r="N9" s="176">
        <v>3</v>
      </c>
      <c r="O9" s="11">
        <v>4</v>
      </c>
      <c r="P9" s="161">
        <v>6</v>
      </c>
      <c r="Q9" s="155">
        <v>0</v>
      </c>
      <c r="R9" s="155">
        <v>0</v>
      </c>
      <c r="S9" s="155">
        <v>1</v>
      </c>
      <c r="T9" s="182">
        <v>4</v>
      </c>
      <c r="U9" s="162">
        <v>8</v>
      </c>
    </row>
    <row r="10" spans="1:21">
      <c r="A10" s="162">
        <v>9</v>
      </c>
      <c r="B10" s="178">
        <v>9591.7800000000007</v>
      </c>
      <c r="C10" s="185" t="s">
        <v>228</v>
      </c>
      <c r="D10" s="174" t="s">
        <v>227</v>
      </c>
      <c r="E10" s="156">
        <v>12</v>
      </c>
      <c r="F10" s="165">
        <v>3</v>
      </c>
      <c r="G10" s="166">
        <v>1</v>
      </c>
      <c r="H10" s="13">
        <v>2</v>
      </c>
      <c r="I10" s="167">
        <v>26</v>
      </c>
      <c r="J10" s="168">
        <v>4</v>
      </c>
      <c r="K10" s="169">
        <v>0</v>
      </c>
      <c r="L10" s="12">
        <v>0</v>
      </c>
      <c r="M10" s="175">
        <v>0</v>
      </c>
      <c r="N10" s="176">
        <v>0</v>
      </c>
      <c r="O10" s="11">
        <v>0</v>
      </c>
      <c r="P10" s="161">
        <v>0</v>
      </c>
      <c r="Q10" s="155">
        <v>0</v>
      </c>
      <c r="R10" s="155">
        <v>0</v>
      </c>
      <c r="S10" s="155">
        <v>0</v>
      </c>
      <c r="T10" s="177">
        <v>0</v>
      </c>
      <c r="U10" s="162">
        <v>9</v>
      </c>
    </row>
    <row r="11" spans="1:21">
      <c r="A11" s="162">
        <v>10</v>
      </c>
      <c r="B11" s="178">
        <v>10912.77</v>
      </c>
      <c r="C11" s="185" t="s">
        <v>228</v>
      </c>
      <c r="D11" s="174" t="s">
        <v>227</v>
      </c>
      <c r="E11" s="156">
        <v>12</v>
      </c>
      <c r="F11" s="165">
        <v>3</v>
      </c>
      <c r="G11" s="166">
        <v>1</v>
      </c>
      <c r="H11" s="13">
        <v>2</v>
      </c>
      <c r="I11" s="167">
        <v>26</v>
      </c>
      <c r="J11" s="168">
        <v>4</v>
      </c>
      <c r="K11" s="169">
        <v>0</v>
      </c>
      <c r="L11" s="12">
        <v>0</v>
      </c>
      <c r="M11" s="175">
        <v>0</v>
      </c>
      <c r="N11" s="176">
        <v>0</v>
      </c>
      <c r="O11" s="11">
        <v>0</v>
      </c>
      <c r="P11" s="145">
        <v>6</v>
      </c>
      <c r="Q11" s="155">
        <v>0</v>
      </c>
      <c r="R11" s="155">
        <v>0</v>
      </c>
      <c r="S11" s="155">
        <v>0</v>
      </c>
      <c r="T11" s="177">
        <v>0</v>
      </c>
      <c r="U11" s="162">
        <v>10</v>
      </c>
    </row>
    <row r="12" spans="1:21">
      <c r="A12" s="162">
        <v>11</v>
      </c>
      <c r="B12" s="178">
        <v>11840.34</v>
      </c>
      <c r="C12" s="185" t="s">
        <v>228</v>
      </c>
      <c r="D12" s="174" t="s">
        <v>227</v>
      </c>
      <c r="E12" s="156">
        <v>12</v>
      </c>
      <c r="F12" s="165">
        <v>3</v>
      </c>
      <c r="G12" s="166">
        <v>1</v>
      </c>
      <c r="H12" s="13">
        <v>2</v>
      </c>
      <c r="I12" s="167">
        <v>26</v>
      </c>
      <c r="J12" s="168">
        <v>4</v>
      </c>
      <c r="K12" s="179">
        <v>5</v>
      </c>
      <c r="L12" s="12">
        <v>0</v>
      </c>
      <c r="M12" s="175">
        <v>0</v>
      </c>
      <c r="N12" s="176">
        <v>0</v>
      </c>
      <c r="O12" s="11">
        <v>0</v>
      </c>
      <c r="P12" s="161">
        <v>6</v>
      </c>
      <c r="Q12" s="155">
        <v>0</v>
      </c>
      <c r="R12" s="155">
        <v>0</v>
      </c>
      <c r="S12" s="155">
        <v>0</v>
      </c>
      <c r="T12" s="177">
        <v>0</v>
      </c>
      <c r="U12" s="162">
        <v>11</v>
      </c>
    </row>
    <row r="13" spans="1:21">
      <c r="A13" s="162">
        <v>12</v>
      </c>
      <c r="B13" s="178">
        <v>13655.33</v>
      </c>
      <c r="C13" s="185" t="s">
        <v>228</v>
      </c>
      <c r="D13" s="174" t="s">
        <v>227</v>
      </c>
      <c r="E13" s="156">
        <v>12</v>
      </c>
      <c r="F13" s="165">
        <v>3</v>
      </c>
      <c r="G13" s="166">
        <v>1</v>
      </c>
      <c r="H13" s="13">
        <v>2</v>
      </c>
      <c r="I13" s="167">
        <v>26</v>
      </c>
      <c r="J13" s="168">
        <v>4</v>
      </c>
      <c r="K13" s="169">
        <v>5</v>
      </c>
      <c r="L13" s="180">
        <v>4</v>
      </c>
      <c r="M13" s="181">
        <v>4</v>
      </c>
      <c r="N13" s="176">
        <v>0</v>
      </c>
      <c r="O13" s="11">
        <v>0</v>
      </c>
      <c r="P13" s="161">
        <v>6</v>
      </c>
      <c r="Q13" s="155">
        <v>0</v>
      </c>
      <c r="R13" s="155">
        <v>0</v>
      </c>
      <c r="S13" s="155">
        <v>0</v>
      </c>
      <c r="T13" s="177">
        <v>0</v>
      </c>
      <c r="U13" s="162">
        <v>12</v>
      </c>
    </row>
    <row r="14" spans="1:21">
      <c r="A14" s="162">
        <v>13</v>
      </c>
      <c r="B14" s="178">
        <v>15170.69</v>
      </c>
      <c r="C14" s="185" t="s">
        <v>228</v>
      </c>
      <c r="D14" s="174" t="s">
        <v>227</v>
      </c>
      <c r="E14" s="156">
        <v>12</v>
      </c>
      <c r="F14" s="165">
        <v>3</v>
      </c>
      <c r="G14" s="166">
        <v>1</v>
      </c>
      <c r="H14" s="13">
        <v>2</v>
      </c>
      <c r="I14" s="167">
        <v>26</v>
      </c>
      <c r="J14" s="168">
        <v>4</v>
      </c>
      <c r="K14" s="169">
        <v>5</v>
      </c>
      <c r="L14" s="12">
        <v>4</v>
      </c>
      <c r="M14" s="175">
        <v>4</v>
      </c>
      <c r="N14" s="176">
        <v>0</v>
      </c>
      <c r="O14" s="11">
        <v>0</v>
      </c>
      <c r="P14" s="161">
        <v>6</v>
      </c>
      <c r="Q14" s="155">
        <v>0</v>
      </c>
      <c r="R14" s="182">
        <v>1</v>
      </c>
      <c r="S14" s="155">
        <v>0</v>
      </c>
      <c r="T14" s="177">
        <v>0</v>
      </c>
      <c r="U14" s="162">
        <v>13</v>
      </c>
    </row>
    <row r="15" spans="1:21">
      <c r="A15" s="162">
        <v>14</v>
      </c>
      <c r="B15" s="178">
        <v>15825.73</v>
      </c>
      <c r="C15" s="185" t="s">
        <v>228</v>
      </c>
      <c r="D15" s="174" t="s">
        <v>227</v>
      </c>
      <c r="E15" s="156">
        <v>12</v>
      </c>
      <c r="F15" s="165">
        <v>3</v>
      </c>
      <c r="G15" s="166">
        <v>1</v>
      </c>
      <c r="H15" s="13">
        <v>2</v>
      </c>
      <c r="I15" s="167">
        <v>26</v>
      </c>
      <c r="J15" s="168">
        <v>4</v>
      </c>
      <c r="K15" s="169">
        <v>5</v>
      </c>
      <c r="L15" s="12">
        <v>4</v>
      </c>
      <c r="M15" s="175">
        <v>4</v>
      </c>
      <c r="N15" s="176">
        <v>0</v>
      </c>
      <c r="O15" s="11">
        <v>0</v>
      </c>
      <c r="P15" s="161">
        <v>6</v>
      </c>
      <c r="Q15" s="155">
        <v>0</v>
      </c>
      <c r="R15" s="155">
        <v>0</v>
      </c>
      <c r="S15" s="182">
        <v>1</v>
      </c>
      <c r="T15" s="177">
        <v>0</v>
      </c>
      <c r="U15" s="162">
        <v>14</v>
      </c>
    </row>
    <row r="16" spans="1:21">
      <c r="A16" s="162">
        <v>15</v>
      </c>
      <c r="B16" s="178">
        <v>21596.02</v>
      </c>
      <c r="C16" s="185" t="s">
        <v>228</v>
      </c>
      <c r="D16" s="174" t="s">
        <v>227</v>
      </c>
      <c r="E16" s="156">
        <v>12</v>
      </c>
      <c r="F16" s="165">
        <v>3</v>
      </c>
      <c r="G16" s="166">
        <v>1</v>
      </c>
      <c r="H16" s="13">
        <v>2</v>
      </c>
      <c r="I16" s="167">
        <v>26</v>
      </c>
      <c r="J16" s="168">
        <v>4</v>
      </c>
      <c r="K16" s="169">
        <v>5</v>
      </c>
      <c r="L16" s="12">
        <v>4</v>
      </c>
      <c r="M16" s="175">
        <v>4</v>
      </c>
      <c r="N16" s="183">
        <v>3</v>
      </c>
      <c r="O16" s="184">
        <v>4</v>
      </c>
      <c r="P16" s="161">
        <v>6</v>
      </c>
      <c r="Q16" s="155">
        <v>0</v>
      </c>
      <c r="R16" s="155">
        <v>0</v>
      </c>
      <c r="S16" s="155">
        <v>1</v>
      </c>
      <c r="T16" s="177">
        <v>0</v>
      </c>
      <c r="U16" s="162">
        <v>15</v>
      </c>
    </row>
    <row r="17" spans="1:21">
      <c r="A17" s="162">
        <v>16</v>
      </c>
      <c r="B17" s="178">
        <v>22371.8</v>
      </c>
      <c r="C17" s="185" t="s">
        <v>228</v>
      </c>
      <c r="D17" s="174" t="s">
        <v>227</v>
      </c>
      <c r="E17" s="156">
        <v>12</v>
      </c>
      <c r="F17" s="165">
        <v>3</v>
      </c>
      <c r="G17" s="166">
        <v>1</v>
      </c>
      <c r="H17" s="13">
        <v>2</v>
      </c>
      <c r="I17" s="167">
        <v>26</v>
      </c>
      <c r="J17" s="168">
        <v>4</v>
      </c>
      <c r="K17" s="169">
        <v>5</v>
      </c>
      <c r="L17" s="12">
        <v>4</v>
      </c>
      <c r="M17" s="175">
        <v>4</v>
      </c>
      <c r="N17" s="176">
        <v>3</v>
      </c>
      <c r="O17" s="11">
        <v>4</v>
      </c>
      <c r="P17" s="161">
        <v>6</v>
      </c>
      <c r="Q17" s="155">
        <v>0</v>
      </c>
      <c r="R17" s="155">
        <v>0</v>
      </c>
      <c r="S17" s="155">
        <v>1</v>
      </c>
      <c r="T17" s="182">
        <v>4</v>
      </c>
      <c r="U17" s="162">
        <v>16</v>
      </c>
    </row>
    <row r="18" spans="1:21">
      <c r="A18" s="162">
        <v>17</v>
      </c>
      <c r="B18" s="178">
        <v>13833.58</v>
      </c>
      <c r="C18" s="185" t="s">
        <v>228</v>
      </c>
      <c r="D18" s="185" t="s">
        <v>228</v>
      </c>
      <c r="E18" s="156">
        <v>12</v>
      </c>
      <c r="F18" s="165">
        <v>3</v>
      </c>
      <c r="G18" s="166">
        <v>1</v>
      </c>
      <c r="H18" s="13">
        <v>2</v>
      </c>
      <c r="I18" s="167">
        <v>26</v>
      </c>
      <c r="J18" s="168">
        <v>4</v>
      </c>
      <c r="K18" s="169">
        <v>0</v>
      </c>
      <c r="L18" s="12">
        <v>0</v>
      </c>
      <c r="M18" s="175">
        <v>0</v>
      </c>
      <c r="N18" s="176">
        <v>0</v>
      </c>
      <c r="O18" s="11">
        <v>0</v>
      </c>
      <c r="P18" s="161">
        <v>0</v>
      </c>
      <c r="Q18" s="155">
        <v>0</v>
      </c>
      <c r="R18" s="155">
        <v>0</v>
      </c>
      <c r="S18" s="155">
        <v>0</v>
      </c>
      <c r="T18" s="177">
        <v>0</v>
      </c>
      <c r="U18" s="162">
        <v>17</v>
      </c>
    </row>
    <row r="19" spans="1:21">
      <c r="A19" s="162">
        <v>18</v>
      </c>
      <c r="B19" s="178">
        <v>15816.83</v>
      </c>
      <c r="C19" s="185" t="s">
        <v>228</v>
      </c>
      <c r="D19" s="185" t="s">
        <v>228</v>
      </c>
      <c r="E19" s="156">
        <v>12</v>
      </c>
      <c r="F19" s="165">
        <v>3</v>
      </c>
      <c r="G19" s="166">
        <v>1</v>
      </c>
      <c r="H19" s="13">
        <v>2</v>
      </c>
      <c r="I19" s="167">
        <v>26</v>
      </c>
      <c r="J19" s="168">
        <v>4</v>
      </c>
      <c r="K19" s="169">
        <v>0</v>
      </c>
      <c r="L19" s="12">
        <v>0</v>
      </c>
      <c r="M19" s="175">
        <v>0</v>
      </c>
      <c r="N19" s="176">
        <v>0</v>
      </c>
      <c r="O19" s="11">
        <v>0</v>
      </c>
      <c r="P19" s="145">
        <v>6</v>
      </c>
      <c r="Q19" s="155">
        <v>0</v>
      </c>
      <c r="R19" s="155">
        <v>0</v>
      </c>
      <c r="S19" s="155">
        <v>0</v>
      </c>
      <c r="T19" s="177">
        <v>0</v>
      </c>
      <c r="U19" s="162">
        <v>18</v>
      </c>
    </row>
    <row r="20" spans="1:21">
      <c r="A20" s="162">
        <v>19</v>
      </c>
      <c r="B20" s="178">
        <v>16152.75</v>
      </c>
      <c r="C20" s="185" t="s">
        <v>228</v>
      </c>
      <c r="D20" s="185" t="s">
        <v>228</v>
      </c>
      <c r="E20" s="156">
        <v>12</v>
      </c>
      <c r="F20" s="165">
        <v>3</v>
      </c>
      <c r="G20" s="166">
        <v>1</v>
      </c>
      <c r="H20" s="13">
        <v>2</v>
      </c>
      <c r="I20" s="167">
        <v>26</v>
      </c>
      <c r="J20" s="168">
        <v>4</v>
      </c>
      <c r="K20" s="179">
        <v>5</v>
      </c>
      <c r="L20" s="12">
        <v>0</v>
      </c>
      <c r="M20" s="175">
        <v>0</v>
      </c>
      <c r="N20" s="176">
        <v>0</v>
      </c>
      <c r="O20" s="11">
        <v>0</v>
      </c>
      <c r="P20" s="161">
        <v>6</v>
      </c>
      <c r="Q20" s="155">
        <v>0</v>
      </c>
      <c r="R20" s="155">
        <v>0</v>
      </c>
      <c r="S20" s="155">
        <v>0</v>
      </c>
      <c r="T20" s="177">
        <v>0</v>
      </c>
      <c r="U20" s="162">
        <v>19</v>
      </c>
    </row>
    <row r="21" spans="1:21">
      <c r="A21" s="162">
        <v>20</v>
      </c>
      <c r="B21" s="178">
        <v>18887.169999999998</v>
      </c>
      <c r="C21" s="185" t="s">
        <v>228</v>
      </c>
      <c r="D21" s="185" t="s">
        <v>228</v>
      </c>
      <c r="E21" s="156">
        <v>12</v>
      </c>
      <c r="F21" s="165">
        <v>3</v>
      </c>
      <c r="G21" s="166">
        <v>1</v>
      </c>
      <c r="H21" s="13">
        <v>2</v>
      </c>
      <c r="I21" s="167">
        <v>26</v>
      </c>
      <c r="J21" s="168">
        <v>4</v>
      </c>
      <c r="K21" s="169">
        <v>5</v>
      </c>
      <c r="L21" s="180">
        <v>4</v>
      </c>
      <c r="M21" s="181">
        <v>4</v>
      </c>
      <c r="N21" s="176">
        <v>0</v>
      </c>
      <c r="O21" s="11">
        <v>0</v>
      </c>
      <c r="P21" s="161">
        <v>6</v>
      </c>
      <c r="Q21" s="155">
        <v>0</v>
      </c>
      <c r="R21" s="155">
        <v>0</v>
      </c>
      <c r="S21" s="155">
        <v>0</v>
      </c>
      <c r="T21" s="177">
        <v>0</v>
      </c>
      <c r="U21" s="162">
        <v>20</v>
      </c>
    </row>
    <row r="22" spans="1:21">
      <c r="A22" s="162">
        <v>21</v>
      </c>
      <c r="B22" s="178">
        <v>20436.18</v>
      </c>
      <c r="C22" s="185" t="s">
        <v>228</v>
      </c>
      <c r="D22" s="185" t="s">
        <v>228</v>
      </c>
      <c r="E22" s="156">
        <v>12</v>
      </c>
      <c r="F22" s="165">
        <v>3</v>
      </c>
      <c r="G22" s="166">
        <v>1</v>
      </c>
      <c r="H22" s="13">
        <v>2</v>
      </c>
      <c r="I22" s="167">
        <v>26</v>
      </c>
      <c r="J22" s="168">
        <v>4</v>
      </c>
      <c r="K22" s="169">
        <v>5</v>
      </c>
      <c r="L22" s="12">
        <v>4</v>
      </c>
      <c r="M22" s="175">
        <v>4</v>
      </c>
      <c r="N22" s="176">
        <v>0</v>
      </c>
      <c r="O22" s="11">
        <v>0</v>
      </c>
      <c r="P22" s="161">
        <v>6</v>
      </c>
      <c r="Q22" s="155">
        <v>0</v>
      </c>
      <c r="R22" s="182">
        <v>1</v>
      </c>
      <c r="S22" s="155">
        <v>0</v>
      </c>
      <c r="T22" s="177">
        <v>0</v>
      </c>
      <c r="U22" s="162">
        <v>21</v>
      </c>
    </row>
    <row r="23" spans="1:21">
      <c r="A23" s="162">
        <v>22</v>
      </c>
      <c r="B23" s="178">
        <v>21091.22</v>
      </c>
      <c r="C23" s="185" t="s">
        <v>228</v>
      </c>
      <c r="D23" s="185" t="s">
        <v>228</v>
      </c>
      <c r="E23" s="156">
        <v>12</v>
      </c>
      <c r="F23" s="165">
        <v>3</v>
      </c>
      <c r="G23" s="166">
        <v>1</v>
      </c>
      <c r="H23" s="13">
        <v>2</v>
      </c>
      <c r="I23" s="167">
        <v>26</v>
      </c>
      <c r="J23" s="168">
        <v>4</v>
      </c>
      <c r="K23" s="169">
        <v>5</v>
      </c>
      <c r="L23" s="12">
        <v>4</v>
      </c>
      <c r="M23" s="175">
        <v>4</v>
      </c>
      <c r="N23" s="176">
        <v>0</v>
      </c>
      <c r="O23" s="11">
        <v>0</v>
      </c>
      <c r="P23" s="161">
        <v>6</v>
      </c>
      <c r="Q23" s="155">
        <v>0</v>
      </c>
      <c r="R23" s="155">
        <v>0</v>
      </c>
      <c r="S23" s="182">
        <v>1</v>
      </c>
      <c r="T23" s="177">
        <v>0</v>
      </c>
      <c r="U23" s="162">
        <v>22</v>
      </c>
    </row>
    <row r="24" spans="1:21">
      <c r="A24" s="162">
        <v>23</v>
      </c>
      <c r="B24" s="178">
        <v>26861.51</v>
      </c>
      <c r="C24" s="185" t="s">
        <v>228</v>
      </c>
      <c r="D24" s="185" t="s">
        <v>228</v>
      </c>
      <c r="E24" s="156">
        <v>12</v>
      </c>
      <c r="F24" s="165">
        <v>3</v>
      </c>
      <c r="G24" s="166">
        <v>1</v>
      </c>
      <c r="H24" s="13">
        <v>2</v>
      </c>
      <c r="I24" s="167">
        <v>26</v>
      </c>
      <c r="J24" s="168">
        <v>4</v>
      </c>
      <c r="K24" s="169">
        <v>5</v>
      </c>
      <c r="L24" s="12">
        <v>4</v>
      </c>
      <c r="M24" s="175">
        <v>4</v>
      </c>
      <c r="N24" s="183">
        <v>3</v>
      </c>
      <c r="O24" s="184">
        <v>4</v>
      </c>
      <c r="P24" s="161">
        <v>6</v>
      </c>
      <c r="Q24" s="155">
        <v>0</v>
      </c>
      <c r="R24" s="155">
        <v>0</v>
      </c>
      <c r="S24" s="155">
        <v>1</v>
      </c>
      <c r="T24" s="177">
        <v>0</v>
      </c>
      <c r="U24" s="162">
        <v>23</v>
      </c>
    </row>
    <row r="25" spans="1:21">
      <c r="A25" s="162">
        <v>24</v>
      </c>
      <c r="B25" s="178">
        <v>27637.29</v>
      </c>
      <c r="C25" s="185" t="s">
        <v>228</v>
      </c>
      <c r="D25" s="185" t="s">
        <v>228</v>
      </c>
      <c r="E25" s="156">
        <v>12</v>
      </c>
      <c r="F25" s="165">
        <v>3</v>
      </c>
      <c r="G25" s="166">
        <v>1</v>
      </c>
      <c r="H25" s="13">
        <v>2</v>
      </c>
      <c r="I25" s="167">
        <v>26</v>
      </c>
      <c r="J25" s="168">
        <v>4</v>
      </c>
      <c r="K25" s="169">
        <v>5</v>
      </c>
      <c r="L25" s="12">
        <v>4</v>
      </c>
      <c r="M25" s="175">
        <v>4</v>
      </c>
      <c r="N25" s="176">
        <v>3</v>
      </c>
      <c r="O25" s="11">
        <v>4</v>
      </c>
      <c r="P25" s="161">
        <v>6</v>
      </c>
      <c r="Q25" s="155">
        <v>0</v>
      </c>
      <c r="R25" s="155">
        <v>0</v>
      </c>
      <c r="S25" s="155">
        <v>1</v>
      </c>
      <c r="T25" s="182">
        <v>4</v>
      </c>
      <c r="U25" s="162">
        <v>24</v>
      </c>
    </row>
  </sheetData>
  <dataValidations count="1">
    <dataValidation type="list" allowBlank="1" showInputMessage="1" showErrorMessage="1" sqref="C2:D25">
      <formula1>"ja,neen"</formula1>
    </dataValidation>
  </dataValidations>
  <pageMargins left="0" right="0" top="0.74803149606299213" bottom="0.74803149606299213" header="0.31496062992125984" footer="0.31496062992125984"/>
  <pageSetup paperSize="9"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737</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739</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603</v>
      </c>
      <c r="AJ9" s="243"/>
      <c r="AK9" s="244" t="s">
        <v>604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844</v>
      </c>
      <c r="AJ11" s="248"/>
      <c r="AK11" s="270" t="s">
        <v>842</v>
      </c>
      <c r="AL11" s="271"/>
      <c r="AM11" s="272"/>
      <c r="AY11" s="114">
        <v>9591.7800000000007</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4</v>
      </c>
      <c r="AM66" s="39">
        <v>1536</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3</v>
      </c>
      <c r="AM71" s="39">
        <v>1020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3266</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hidden="1">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613</v>
      </c>
      <c r="AD75" s="237" t="s">
        <v>629</v>
      </c>
      <c r="AE75" s="237"/>
      <c r="AF75" s="237"/>
      <c r="AG75" s="237"/>
      <c r="AH75" s="237"/>
      <c r="AI75" s="237"/>
      <c r="AJ75" s="237"/>
      <c r="AK75" s="153">
        <v>0</v>
      </c>
      <c r="AL75" s="151"/>
      <c r="AM75" s="151"/>
      <c r="AN75" s="2"/>
      <c r="AO75" s="149"/>
      <c r="AP75" s="149"/>
      <c r="AQ75" s="149"/>
    </row>
    <row r="76" spans="1:43" ht="15"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609</v>
      </c>
      <c r="AD76" s="238" t="s">
        <v>630</v>
      </c>
      <c r="AE76" s="238"/>
      <c r="AF76" s="238"/>
      <c r="AG76" s="238"/>
      <c r="AH76" s="238"/>
      <c r="AI76" s="238"/>
      <c r="AJ76" s="238"/>
      <c r="AK76" s="153">
        <v>0</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hidden="1" customHeight="1">
      <c r="A79" s="25" t="e">
        <f t="shared" si="1"/>
        <v>#REF!</v>
      </c>
      <c r="B79" s="44" t="s">
        <v>55</v>
      </c>
      <c r="C79" s="148" t="s">
        <v>56</v>
      </c>
      <c r="D79" s="138"/>
      <c r="E79" s="138"/>
      <c r="F79" s="138"/>
      <c r="G79" s="138"/>
      <c r="H79" s="138"/>
      <c r="I79" s="39">
        <v>875</v>
      </c>
      <c r="J79" s="34" t="e">
        <f>IF(J81&gt;0,1,0)</f>
        <v>#REF!</v>
      </c>
      <c r="K79" s="39" t="e">
        <f t="shared" ref="K79:K84" si="5">I79*J79</f>
        <v>#REF!</v>
      </c>
      <c r="AC79" s="25" t="s">
        <v>613</v>
      </c>
      <c r="AD79" s="44" t="s">
        <v>55</v>
      </c>
      <c r="AE79" s="148" t="s">
        <v>56</v>
      </c>
      <c r="AF79" s="138"/>
      <c r="AG79" s="138"/>
      <c r="AH79" s="138"/>
      <c r="AI79" s="138"/>
      <c r="AJ79" s="138"/>
      <c r="AK79" s="39">
        <v>875</v>
      </c>
      <c r="AL79" s="34">
        <v>0</v>
      </c>
      <c r="AM79" s="39">
        <v>0</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hidden="1" customHeight="1">
      <c r="A81" s="25" t="e">
        <f t="shared" si="1"/>
        <v>#REF!</v>
      </c>
      <c r="B81" s="92" t="s">
        <v>514</v>
      </c>
      <c r="C81" s="148" t="s">
        <v>150</v>
      </c>
      <c r="D81" s="138" t="s">
        <v>146</v>
      </c>
      <c r="E81" s="138"/>
      <c r="F81" s="138"/>
      <c r="G81" s="138"/>
      <c r="H81" s="138"/>
      <c r="I81" s="39">
        <v>58</v>
      </c>
      <c r="J81" s="34" t="e">
        <f>#REF!*IF(#REF!="ja",1,0)</f>
        <v>#REF!</v>
      </c>
      <c r="K81" s="39" t="e">
        <f t="shared" si="5"/>
        <v>#REF!</v>
      </c>
      <c r="AC81" s="25" t="s">
        <v>613</v>
      </c>
      <c r="AD81" s="92" t="s">
        <v>514</v>
      </c>
      <c r="AE81" s="148" t="s">
        <v>150</v>
      </c>
      <c r="AF81" s="138" t="s">
        <v>146</v>
      </c>
      <c r="AG81" s="138"/>
      <c r="AH81" s="138"/>
      <c r="AI81" s="138"/>
      <c r="AJ81" s="138"/>
      <c r="AK81" s="39">
        <v>58</v>
      </c>
      <c r="AL81" s="34">
        <v>0</v>
      </c>
      <c r="AM81" s="39">
        <v>0</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0</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hidden="1"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613</v>
      </c>
      <c r="AD87" s="237" t="s">
        <v>633</v>
      </c>
      <c r="AE87" s="237"/>
      <c r="AF87" s="237"/>
      <c r="AG87" s="237"/>
      <c r="AH87" s="237"/>
      <c r="AI87" s="237"/>
      <c r="AJ87" s="237"/>
      <c r="AK87" s="153">
        <v>0</v>
      </c>
      <c r="AL87" s="27"/>
      <c r="AM87" s="27"/>
      <c r="AO87" s="149"/>
      <c r="AP87" s="149"/>
      <c r="AQ87" s="149"/>
    </row>
    <row r="88" spans="1:43">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609</v>
      </c>
      <c r="AD88" s="238" t="s">
        <v>634</v>
      </c>
      <c r="AE88" s="238"/>
      <c r="AF88" s="238"/>
      <c r="AG88" s="238"/>
      <c r="AH88" s="238"/>
      <c r="AI88" s="238"/>
      <c r="AJ88" s="238"/>
      <c r="AK88" s="153">
        <v>0</v>
      </c>
      <c r="AL88" s="29"/>
      <c r="AM88" s="29"/>
      <c r="AN88" s="154"/>
      <c r="AO88" s="149"/>
      <c r="AP88" s="149"/>
      <c r="AQ88" s="149"/>
    </row>
    <row r="89" spans="1:43" ht="12" hidden="1"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613</v>
      </c>
      <c r="AD89" s="92" t="s">
        <v>61</v>
      </c>
      <c r="AE89" s="148" t="s">
        <v>153</v>
      </c>
      <c r="AF89" s="140" t="s">
        <v>146</v>
      </c>
      <c r="AG89" s="41"/>
      <c r="AH89" s="41"/>
      <c r="AI89" s="41"/>
      <c r="AJ89" s="41"/>
      <c r="AK89" s="39">
        <v>194</v>
      </c>
      <c r="AL89" s="34">
        <v>0</v>
      </c>
      <c r="AM89" s="39">
        <v>0</v>
      </c>
      <c r="AN89" s="5">
        <v>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609</v>
      </c>
      <c r="AD110" s="226" t="s">
        <v>742</v>
      </c>
      <c r="AE110" s="226"/>
      <c r="AF110" s="226"/>
      <c r="AG110" s="226"/>
      <c r="AH110" s="226"/>
      <c r="AI110" s="226"/>
      <c r="AJ110" s="226"/>
      <c r="AK110" s="226"/>
      <c r="AL110" s="27"/>
      <c r="AM110" s="37" t="s">
        <v>609</v>
      </c>
      <c r="AO110" s="229" t="s">
        <v>210</v>
      </c>
      <c r="AP110" s="229"/>
      <c r="AQ110" s="229"/>
    </row>
    <row r="111" spans="1:43" ht="15" hidden="1"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613</v>
      </c>
      <c r="AD111" s="237" t="s">
        <v>743</v>
      </c>
      <c r="AE111" s="237"/>
      <c r="AF111" s="237"/>
      <c r="AG111" s="237"/>
      <c r="AH111" s="237"/>
      <c r="AI111" s="237"/>
      <c r="AJ111" s="237"/>
      <c r="AK111" s="27"/>
      <c r="AL111" s="27"/>
      <c r="AM111" s="70">
        <v>0</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744</v>
      </c>
      <c r="AE112" s="188"/>
      <c r="AF112" s="188"/>
      <c r="AG112" s="188"/>
      <c r="AH112" s="188"/>
      <c r="AI112" s="188"/>
      <c r="AJ112" s="188"/>
      <c r="AK112" s="188"/>
      <c r="AL112" s="146"/>
      <c r="AM112" s="70">
        <v>0</v>
      </c>
      <c r="AO112" s="229" t="s">
        <v>212</v>
      </c>
      <c r="AP112" s="229"/>
      <c r="AQ112" s="229"/>
    </row>
    <row r="113" spans="1:43" ht="15" hidden="1"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613</v>
      </c>
      <c r="AD113" s="237" t="s">
        <v>745</v>
      </c>
      <c r="AE113" s="237"/>
      <c r="AF113" s="237"/>
      <c r="AG113" s="237"/>
      <c r="AH113" s="237"/>
      <c r="AI113" s="237"/>
      <c r="AJ113" s="237"/>
      <c r="AK113" s="27"/>
      <c r="AL113" s="27"/>
      <c r="AM113" s="70">
        <v>0</v>
      </c>
      <c r="AO113" s="229" t="s">
        <v>221</v>
      </c>
      <c r="AP113" s="229"/>
      <c r="AQ113" s="229"/>
    </row>
    <row r="114" spans="1:43" ht="12" hidden="1"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613</v>
      </c>
      <c r="AD114" s="44" t="s">
        <v>32</v>
      </c>
      <c r="AE114" s="148" t="s">
        <v>169</v>
      </c>
      <c r="AF114" s="137" t="s">
        <v>146</v>
      </c>
      <c r="AG114" s="138" t="s">
        <v>145</v>
      </c>
      <c r="AH114" s="137"/>
      <c r="AI114" s="138" t="s">
        <v>147</v>
      </c>
      <c r="AJ114" s="138" t="s">
        <v>149</v>
      </c>
      <c r="AK114" s="31">
        <v>1365</v>
      </c>
      <c r="AL114" s="34">
        <v>0</v>
      </c>
      <c r="AM114" s="39">
        <v>0</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0</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609</v>
      </c>
      <c r="AD163" s="233" t="s">
        <v>752</v>
      </c>
      <c r="AE163" s="233"/>
      <c r="AF163" s="233"/>
      <c r="AG163" s="233"/>
      <c r="AH163" s="233"/>
      <c r="AI163" s="233"/>
      <c r="AJ163" s="233"/>
      <c r="AK163" s="45"/>
      <c r="AL163" s="37">
        <v>0</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hidden="1"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613</v>
      </c>
      <c r="AD168" s="44" t="s">
        <v>496</v>
      </c>
      <c r="AE168" s="217" t="s">
        <v>498</v>
      </c>
      <c r="AF168" s="217"/>
      <c r="AG168" s="217"/>
      <c r="AH168" s="217"/>
      <c r="AI168" s="217"/>
      <c r="AJ168" s="41"/>
      <c r="AK168" s="56">
        <v>27.54</v>
      </c>
      <c r="AL168" s="34">
        <v>0</v>
      </c>
      <c r="AM168" s="39">
        <v>0</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hidden="1"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613</v>
      </c>
      <c r="AD170" s="57" t="s">
        <v>94</v>
      </c>
      <c r="AE170" s="217" t="s">
        <v>511</v>
      </c>
      <c r="AF170" s="217"/>
      <c r="AG170" s="217"/>
      <c r="AH170" s="217"/>
      <c r="AI170" s="217"/>
      <c r="AJ170" s="41"/>
      <c r="AK170" s="39">
        <v>4.2</v>
      </c>
      <c r="AL170" s="34">
        <v>0</v>
      </c>
      <c r="AM170" s="39">
        <v>0</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hidden="1"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613</v>
      </c>
      <c r="AD172" s="113" t="s">
        <v>558</v>
      </c>
      <c r="AE172" s="189" t="s">
        <v>547</v>
      </c>
      <c r="AF172" s="189"/>
      <c r="AG172" s="189"/>
      <c r="AH172" s="189"/>
      <c r="AI172" s="189"/>
      <c r="AJ172" s="112"/>
      <c r="AK172" s="107">
        <v>24.67</v>
      </c>
      <c r="AL172" s="64">
        <v>0</v>
      </c>
      <c r="AM172" s="39">
        <v>0</v>
      </c>
      <c r="AN172" s="5">
        <v>0</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664</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677</v>
      </c>
      <c r="AE232" s="189"/>
      <c r="AF232" s="189"/>
      <c r="AG232" s="189"/>
      <c r="AH232" s="189"/>
      <c r="AI232" s="189"/>
      <c r="AJ232" s="189"/>
      <c r="AK232" s="107">
        <v>70.12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681</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685</v>
      </c>
      <c r="AE253" s="226"/>
      <c r="AF253" s="226"/>
      <c r="AG253" s="226"/>
      <c r="AH253" s="226"/>
      <c r="AI253" s="226"/>
      <c r="AJ253" s="226"/>
      <c r="AK253" s="226"/>
      <c r="AL253" s="59">
        <v>0</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688</v>
      </c>
      <c r="AE268" s="226"/>
      <c r="AF268" s="226"/>
      <c r="AG268" s="226"/>
      <c r="AH268" s="226"/>
      <c r="AI268" s="226"/>
      <c r="AJ268" s="226"/>
      <c r="AK268" s="226"/>
      <c r="AL268" s="59">
        <v>0</v>
      </c>
      <c r="AM268" s="119" t="b">
        <v>1</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691</v>
      </c>
      <c r="AE271" s="226"/>
      <c r="AF271" s="226"/>
      <c r="AG271" s="226"/>
      <c r="AH271" s="226"/>
      <c r="AI271" s="226"/>
      <c r="AJ271" s="226"/>
      <c r="AK271" s="226"/>
      <c r="AL271" s="59">
        <v>0</v>
      </c>
      <c r="AM271" s="119" t="b">
        <v>0</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757</v>
      </c>
      <c r="AE272" s="226"/>
      <c r="AF272" s="226"/>
      <c r="AG272" s="226"/>
      <c r="AH272" s="226"/>
      <c r="AI272" s="226"/>
      <c r="AJ272" s="226"/>
      <c r="AK272" s="226"/>
      <c r="AL272" s="59">
        <v>0</v>
      </c>
      <c r="AM272" s="119" t="b">
        <v>1</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hidden="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613</v>
      </c>
      <c r="AD297" s="226" t="s">
        <v>832</v>
      </c>
      <c r="AE297" s="226"/>
      <c r="AF297" s="226"/>
      <c r="AG297" s="226"/>
      <c r="AH297" s="226"/>
      <c r="AI297" s="226"/>
      <c r="AJ297" s="226"/>
      <c r="AK297" s="226"/>
      <c r="AL297" s="59">
        <v>1</v>
      </c>
      <c r="AM297" s="126" t="s">
        <v>838</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hidden="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613</v>
      </c>
      <c r="AD299" s="226" t="s">
        <v>832</v>
      </c>
      <c r="AE299" s="226"/>
      <c r="AF299" s="226"/>
      <c r="AG299" s="226"/>
      <c r="AH299" s="226"/>
      <c r="AI299" s="226"/>
      <c r="AJ299" s="226"/>
      <c r="AK299" s="226"/>
      <c r="AL299" s="59">
        <v>1</v>
      </c>
      <c r="AM299" s="125" t="s">
        <v>838</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838</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176</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hidden="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613</v>
      </c>
      <c r="AD316" s="95" t="s">
        <v>405</v>
      </c>
      <c r="AE316" s="189" t="s">
        <v>242</v>
      </c>
      <c r="AF316" s="189"/>
      <c r="AG316" s="189"/>
      <c r="AH316" s="189"/>
      <c r="AI316" s="189"/>
      <c r="AJ316" s="63" t="s">
        <v>334</v>
      </c>
      <c r="AK316" s="39">
        <v>14.3</v>
      </c>
      <c r="AL316" s="64">
        <v>0</v>
      </c>
      <c r="AM316" s="39">
        <v>0</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60</v>
      </c>
      <c r="AM332" s="39">
        <v>65.496428571428581</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30</v>
      </c>
      <c r="AM333" s="39">
        <v>83.34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48</v>
      </c>
      <c r="AM334" s="39">
        <v>116.352</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1187.8184285714285</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22.799999999999997</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hidden="1"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613</v>
      </c>
      <c r="AD591" s="217" t="s">
        <v>234</v>
      </c>
      <c r="AE591" s="217"/>
      <c r="AF591" s="217"/>
      <c r="AG591" s="217"/>
      <c r="AH591" s="217"/>
      <c r="AI591" s="217"/>
      <c r="AJ591" s="217"/>
      <c r="AK591" s="80">
        <v>0</v>
      </c>
      <c r="AL591" s="53">
        <v>0</v>
      </c>
      <c r="AM591" s="34">
        <v>0</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hidden="1"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613</v>
      </c>
      <c r="AD593" s="217" t="s">
        <v>236</v>
      </c>
      <c r="AE593" s="217"/>
      <c r="AF593" s="217"/>
      <c r="AG593" s="217"/>
      <c r="AH593" s="217"/>
      <c r="AI593" s="217"/>
      <c r="AJ593" s="217"/>
      <c r="AK593" s="80">
        <v>0</v>
      </c>
      <c r="AL593" s="53">
        <v>0</v>
      </c>
      <c r="AM593" s="34">
        <v>0</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1</v>
      </c>
      <c r="AM594" s="34">
        <v>135.35999999999999</v>
      </c>
      <c r="AN594">
        <v>1028.7359999999999</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38.333333333333329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hidden="1" customHeight="1">
      <c r="A598" s="25" t="e">
        <f t="shared" si="50"/>
        <v>#REF!</v>
      </c>
      <c r="B598" s="217" t="s">
        <v>443</v>
      </c>
      <c r="C598" s="217"/>
      <c r="D598" s="217"/>
      <c r="E598" s="217"/>
      <c r="F598" s="217"/>
      <c r="G598" s="217"/>
      <c r="H598" s="217"/>
      <c r="I598" s="81" t="e">
        <f>#REF!</f>
        <v>#REF!</v>
      </c>
      <c r="J598" s="53" t="e">
        <f t="shared" si="51"/>
        <v>#REF!</v>
      </c>
      <c r="K598" s="34" t="e">
        <f t="shared" si="52"/>
        <v>#REF!</v>
      </c>
      <c r="AC598" s="25" t="s">
        <v>613</v>
      </c>
      <c r="AD598" s="217" t="s">
        <v>443</v>
      </c>
      <c r="AE598" s="217"/>
      <c r="AF598" s="217"/>
      <c r="AG598" s="217"/>
      <c r="AH598" s="217"/>
      <c r="AI598" s="217"/>
      <c r="AJ598" s="217"/>
      <c r="AK598" s="81">
        <v>0</v>
      </c>
      <c r="AL598" s="53">
        <v>0</v>
      </c>
      <c r="AM598" s="34">
        <v>0</v>
      </c>
    </row>
    <row r="599" spans="1:40" ht="12" hidden="1" customHeight="1">
      <c r="A599" s="25" t="e">
        <f t="shared" si="50"/>
        <v>#REF!</v>
      </c>
      <c r="B599" s="217" t="s">
        <v>445</v>
      </c>
      <c r="C599" s="217"/>
      <c r="D599" s="217"/>
      <c r="E599" s="217"/>
      <c r="F599" s="217"/>
      <c r="G599" s="217"/>
      <c r="H599" s="217"/>
      <c r="I599" s="81" t="e">
        <f>#REF!</f>
        <v>#REF!</v>
      </c>
      <c r="J599" s="53" t="e">
        <f t="shared" si="51"/>
        <v>#REF!</v>
      </c>
      <c r="K599" s="34" t="e">
        <f t="shared" si="52"/>
        <v>#REF!</v>
      </c>
      <c r="AC599" s="25" t="s">
        <v>613</v>
      </c>
      <c r="AD599" s="217" t="s">
        <v>445</v>
      </c>
      <c r="AE599" s="217"/>
      <c r="AF599" s="217"/>
      <c r="AG599" s="217"/>
      <c r="AH599" s="217"/>
      <c r="AI599" s="217"/>
      <c r="AJ599" s="217"/>
      <c r="AK599" s="81">
        <v>0</v>
      </c>
      <c r="AL599" s="53">
        <v>0</v>
      </c>
      <c r="AM599" s="34">
        <v>0</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1729.5999999999997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9.75</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hidden="1" customHeight="1">
      <c r="A619" s="25" t="e">
        <f t="shared" si="56"/>
        <v>#REF!</v>
      </c>
      <c r="B619" s="212" t="s">
        <v>454</v>
      </c>
      <c r="C619" s="212"/>
      <c r="D619" s="212"/>
      <c r="E619" s="212"/>
      <c r="F619" s="212"/>
      <c r="G619" s="212"/>
      <c r="H619" s="212"/>
      <c r="I619" s="82" t="e">
        <f>#REF!</f>
        <v>#REF!</v>
      </c>
      <c r="J619" s="53" t="e">
        <f t="shared" si="57"/>
        <v>#REF!</v>
      </c>
      <c r="K619" s="34" t="e">
        <f t="shared" si="58"/>
        <v>#REF!</v>
      </c>
      <c r="AC619" s="25" t="s">
        <v>613</v>
      </c>
      <c r="AD619" s="212" t="s">
        <v>454</v>
      </c>
      <c r="AE619" s="212"/>
      <c r="AF619" s="212"/>
      <c r="AG619" s="212"/>
      <c r="AH619" s="212"/>
      <c r="AI619" s="212"/>
      <c r="AJ619" s="212"/>
      <c r="AK619" s="82">
        <v>0</v>
      </c>
      <c r="AL619" s="53">
        <v>0</v>
      </c>
      <c r="AM619" s="34">
        <v>0</v>
      </c>
    </row>
    <row r="620" spans="1:40" ht="12" hidden="1" customHeight="1">
      <c r="A620" s="25" t="e">
        <f t="shared" si="56"/>
        <v>#REF!</v>
      </c>
      <c r="B620" s="212" t="s">
        <v>457</v>
      </c>
      <c r="C620" s="212"/>
      <c r="D620" s="212"/>
      <c r="E620" s="212"/>
      <c r="F620" s="212"/>
      <c r="G620" s="212"/>
      <c r="H620" s="212"/>
      <c r="I620" s="82" t="e">
        <f>#REF!</f>
        <v>#REF!</v>
      </c>
      <c r="J620" s="53" t="e">
        <f t="shared" si="57"/>
        <v>#REF!</v>
      </c>
      <c r="K620" s="34" t="e">
        <f t="shared" si="58"/>
        <v>#REF!</v>
      </c>
      <c r="AC620" s="25" t="s">
        <v>613</v>
      </c>
      <c r="AD620" s="212" t="s">
        <v>457</v>
      </c>
      <c r="AE620" s="212"/>
      <c r="AF620" s="212"/>
      <c r="AG620" s="212"/>
      <c r="AH620" s="212"/>
      <c r="AI620" s="212"/>
      <c r="AJ620" s="212"/>
      <c r="AK620" s="82">
        <v>0</v>
      </c>
      <c r="AL620" s="53">
        <v>0</v>
      </c>
      <c r="AM620" s="34">
        <v>0</v>
      </c>
    </row>
    <row r="621" spans="1:40" ht="12" hidden="1"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613</v>
      </c>
      <c r="AD621" s="212" t="s">
        <v>458</v>
      </c>
      <c r="AE621" s="212"/>
      <c r="AF621" s="212"/>
      <c r="AG621" s="212"/>
      <c r="AH621" s="212"/>
      <c r="AI621" s="212"/>
      <c r="AJ621" s="212"/>
      <c r="AK621" s="82">
        <v>0</v>
      </c>
      <c r="AL621" s="53">
        <v>0</v>
      </c>
      <c r="AM621" s="34">
        <v>0</v>
      </c>
      <c r="AN621">
        <v>551.46</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3266</v>
      </c>
      <c r="AL626" s="53">
        <v>1</v>
      </c>
      <c r="AM626" s="144">
        <v>3266</v>
      </c>
      <c r="AN626" s="8"/>
    </row>
    <row r="627" spans="1:49" ht="12" hidden="1"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613</v>
      </c>
      <c r="AD627" s="205" t="s">
        <v>470</v>
      </c>
      <c r="AE627" s="205"/>
      <c r="AF627" s="205"/>
      <c r="AG627" s="205"/>
      <c r="AH627" s="205"/>
      <c r="AI627" s="205"/>
      <c r="AJ627" s="205"/>
      <c r="AK627" s="81">
        <v>0</v>
      </c>
      <c r="AL627" s="53">
        <v>0</v>
      </c>
      <c r="AM627" s="144">
        <v>0</v>
      </c>
      <c r="AN627" s="8"/>
    </row>
    <row r="628" spans="1:49" ht="12" hidden="1"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613</v>
      </c>
      <c r="AD628" s="205" t="s">
        <v>469</v>
      </c>
      <c r="AE628" s="205"/>
      <c r="AF628" s="205"/>
      <c r="AG628" s="205"/>
      <c r="AH628" s="205"/>
      <c r="AI628" s="205"/>
      <c r="AJ628" s="205"/>
      <c r="AK628" s="81">
        <v>0</v>
      </c>
      <c r="AL628" s="53">
        <v>0</v>
      </c>
      <c r="AM628" s="144">
        <v>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hidden="1"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613</v>
      </c>
      <c r="AD630" s="205" t="s">
        <v>466</v>
      </c>
      <c r="AE630" s="205"/>
      <c r="AF630" s="205"/>
      <c r="AG630" s="205"/>
      <c r="AH630" s="205"/>
      <c r="AI630" s="205"/>
      <c r="AJ630" s="205"/>
      <c r="AK630" s="81">
        <v>0</v>
      </c>
      <c r="AL630" s="53">
        <v>0</v>
      </c>
      <c r="AM630" s="144">
        <v>0</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2758.3359999999993</v>
      </c>
      <c r="AQ631" s="20">
        <v>0</v>
      </c>
      <c r="AR631" s="202" t="s">
        <v>493</v>
      </c>
      <c r="AS631" s="202"/>
      <c r="AT631" s="202"/>
      <c r="AU631" s="202"/>
      <c r="AV631" s="202"/>
      <c r="AW631" s="203"/>
    </row>
    <row r="632" spans="1:49" ht="12" hidden="1"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613</v>
      </c>
      <c r="AD632" s="201" t="s">
        <v>476</v>
      </c>
      <c r="AE632" s="201"/>
      <c r="AF632" s="201"/>
      <c r="AG632" s="201"/>
      <c r="AH632" s="201"/>
      <c r="AI632" s="201"/>
      <c r="AJ632" s="201"/>
      <c r="AK632" s="81">
        <v>0</v>
      </c>
      <c r="AL632" s="53">
        <v>0</v>
      </c>
      <c r="AM632" s="144">
        <v>0</v>
      </c>
      <c r="AN632" s="8"/>
      <c r="AO632" s="16" t="s">
        <v>491</v>
      </c>
      <c r="AP632" s="4">
        <v>924.26</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1887.5584285714285</v>
      </c>
      <c r="AL637" s="53">
        <v>1</v>
      </c>
      <c r="AM637" s="144">
        <v>1887.5584285714285</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1028.7359999999999</v>
      </c>
      <c r="AL638" s="53">
        <v>1</v>
      </c>
      <c r="AM638" s="144">
        <v>1028.7359999999999</v>
      </c>
      <c r="AN638" s="8"/>
      <c r="AO638" s="16" t="s">
        <v>554</v>
      </c>
      <c r="AP638" s="9">
        <v>4116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1729.5999999999997</v>
      </c>
      <c r="AL639" s="53">
        <v>1</v>
      </c>
      <c r="AM639" s="144">
        <v>1729.5999999999997</v>
      </c>
      <c r="AN639" s="8"/>
      <c r="AO639" s="16" t="s">
        <v>472</v>
      </c>
      <c r="AP639" s="9">
        <v>1887.5584285714285</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3682.5959999999995</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551.46</v>
      </c>
      <c r="AL641" s="53">
        <v>1</v>
      </c>
      <c r="AM641" s="144">
        <v>551.46</v>
      </c>
      <c r="AN641" s="8"/>
      <c r="AO641" s="16"/>
      <c r="AP641" s="10">
        <v>9686.1544285714281</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9686.1544285714263</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9686.1544285714263</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-94.377921428571426</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9591.7765071428548</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843</v>
      </c>
      <c r="AE657" s="191"/>
      <c r="AF657" s="191"/>
      <c r="AG657" s="191"/>
      <c r="AH657" s="191"/>
      <c r="AI657" s="191"/>
      <c r="AJ657" s="191"/>
      <c r="AK657" s="191"/>
      <c r="AL657" s="191"/>
      <c r="AM657" s="191"/>
      <c r="AO657" s="121">
        <v>1</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hidden="1">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613</v>
      </c>
      <c r="AD669" s="187" t="s">
        <v>724</v>
      </c>
      <c r="AE669" s="187"/>
      <c r="AF669" s="187"/>
      <c r="AG669" s="187"/>
      <c r="AH669" s="187"/>
      <c r="AI669" s="187"/>
      <c r="AJ669" s="187"/>
      <c r="AK669" s="187"/>
      <c r="AL669" s="187"/>
      <c r="AM669" s="187"/>
      <c r="AO669" s="189" t="s">
        <v>764</v>
      </c>
      <c r="AP669" s="189"/>
      <c r="AQ669" s="189"/>
      <c r="AR669" s="189"/>
      <c r="AS669" s="189"/>
      <c r="AT669" s="189"/>
      <c r="AU669" s="189"/>
    </row>
    <row r="670" spans="1:47" hidden="1">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613</v>
      </c>
      <c r="AD670" s="187" t="s">
        <v>724</v>
      </c>
      <c r="AE670" s="187"/>
      <c r="AF670" s="187"/>
      <c r="AG670" s="187"/>
      <c r="AH670" s="187"/>
      <c r="AI670" s="187"/>
      <c r="AJ670" s="187"/>
      <c r="AK670" s="187"/>
      <c r="AL670" s="187"/>
      <c r="AM670" s="187"/>
      <c r="AO670" s="189" t="s">
        <v>764</v>
      </c>
      <c r="AP670" s="189"/>
      <c r="AQ670" s="189"/>
      <c r="AR670" s="189"/>
      <c r="AS670" s="189"/>
      <c r="AT670" s="189"/>
      <c r="AU670" s="189"/>
    </row>
    <row r="671" spans="1:47" hidden="1">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613</v>
      </c>
      <c r="AD671" s="188"/>
      <c r="AE671" s="188"/>
      <c r="AF671" s="188"/>
      <c r="AG671" s="188"/>
      <c r="AH671" s="188"/>
      <c r="AI671" s="188"/>
      <c r="AJ671" s="188"/>
      <c r="AK671" s="188"/>
      <c r="AL671" s="188"/>
      <c r="AM671" s="188"/>
      <c r="AO671" s="189" t="s">
        <v>764</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737</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739</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604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846</v>
      </c>
      <c r="AJ11" s="248"/>
      <c r="AK11" s="270" t="s">
        <v>845</v>
      </c>
      <c r="AL11" s="271"/>
      <c r="AM11" s="272"/>
      <c r="AY11" s="114">
        <v>10912.77</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2</v>
      </c>
      <c r="AM71" s="39">
        <v>680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3310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hidden="1"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613</v>
      </c>
      <c r="AD87" s="237" t="s">
        <v>633</v>
      </c>
      <c r="AE87" s="237"/>
      <c r="AF87" s="237"/>
      <c r="AG87" s="237"/>
      <c r="AH87" s="237"/>
      <c r="AI87" s="237"/>
      <c r="AJ87" s="237"/>
      <c r="AK87" s="153">
        <v>0</v>
      </c>
      <c r="AL87" s="27"/>
      <c r="AM87" s="27"/>
      <c r="AO87" s="149"/>
      <c r="AP87" s="149"/>
      <c r="AQ87" s="149"/>
    </row>
    <row r="88" spans="1:43">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609</v>
      </c>
      <c r="AD88" s="238" t="s">
        <v>634</v>
      </c>
      <c r="AE88" s="238"/>
      <c r="AF88" s="238"/>
      <c r="AG88" s="238"/>
      <c r="AH88" s="238"/>
      <c r="AI88" s="238"/>
      <c r="AJ88" s="238"/>
      <c r="AK88" s="153">
        <v>0</v>
      </c>
      <c r="AL88" s="29"/>
      <c r="AM88" s="29"/>
      <c r="AN88" s="154"/>
      <c r="AO88" s="149"/>
      <c r="AP88" s="149"/>
      <c r="AQ88" s="149"/>
    </row>
    <row r="89" spans="1:43" ht="12" hidden="1"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613</v>
      </c>
      <c r="AD89" s="92" t="s">
        <v>61</v>
      </c>
      <c r="AE89" s="148" t="s">
        <v>153</v>
      </c>
      <c r="AF89" s="140" t="s">
        <v>146</v>
      </c>
      <c r="AG89" s="41"/>
      <c r="AH89" s="41"/>
      <c r="AI89" s="41"/>
      <c r="AJ89" s="41"/>
      <c r="AK89" s="39">
        <v>194</v>
      </c>
      <c r="AL89" s="34">
        <v>0</v>
      </c>
      <c r="AM89" s="39">
        <v>0</v>
      </c>
      <c r="AN89" s="5">
        <v>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609</v>
      </c>
      <c r="AD110" s="226" t="s">
        <v>742</v>
      </c>
      <c r="AE110" s="226"/>
      <c r="AF110" s="226"/>
      <c r="AG110" s="226"/>
      <c r="AH110" s="226"/>
      <c r="AI110" s="226"/>
      <c r="AJ110" s="226"/>
      <c r="AK110" s="226"/>
      <c r="AL110" s="27"/>
      <c r="AM110" s="37" t="s">
        <v>609</v>
      </c>
      <c r="AO110" s="229" t="s">
        <v>210</v>
      </c>
      <c r="AP110" s="229"/>
      <c r="AQ110" s="229"/>
    </row>
    <row r="111" spans="1:43" ht="15" hidden="1"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613</v>
      </c>
      <c r="AD111" s="237" t="s">
        <v>743</v>
      </c>
      <c r="AE111" s="237"/>
      <c r="AF111" s="237"/>
      <c r="AG111" s="237"/>
      <c r="AH111" s="237"/>
      <c r="AI111" s="237"/>
      <c r="AJ111" s="237"/>
      <c r="AK111" s="27"/>
      <c r="AL111" s="27"/>
      <c r="AM111" s="70">
        <v>0</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744</v>
      </c>
      <c r="AE112" s="188"/>
      <c r="AF112" s="188"/>
      <c r="AG112" s="188"/>
      <c r="AH112" s="188"/>
      <c r="AI112" s="188"/>
      <c r="AJ112" s="188"/>
      <c r="AK112" s="188"/>
      <c r="AL112" s="146"/>
      <c r="AM112" s="70">
        <v>0</v>
      </c>
      <c r="AO112" s="229" t="s">
        <v>212</v>
      </c>
      <c r="AP112" s="229"/>
      <c r="AQ112" s="229"/>
    </row>
    <row r="113" spans="1:43" ht="15" hidden="1"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613</v>
      </c>
      <c r="AD113" s="237" t="s">
        <v>745</v>
      </c>
      <c r="AE113" s="237"/>
      <c r="AF113" s="237"/>
      <c r="AG113" s="237"/>
      <c r="AH113" s="237"/>
      <c r="AI113" s="237"/>
      <c r="AJ113" s="237"/>
      <c r="AK113" s="27"/>
      <c r="AL113" s="27"/>
      <c r="AM113" s="70">
        <v>0</v>
      </c>
      <c r="AO113" s="229" t="s">
        <v>221</v>
      </c>
      <c r="AP113" s="229"/>
      <c r="AQ113" s="229"/>
    </row>
    <row r="114" spans="1:43" ht="12" hidden="1"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613</v>
      </c>
      <c r="AD114" s="44" t="s">
        <v>32</v>
      </c>
      <c r="AE114" s="148" t="s">
        <v>169</v>
      </c>
      <c r="AF114" s="137" t="s">
        <v>146</v>
      </c>
      <c r="AG114" s="138" t="s">
        <v>145</v>
      </c>
      <c r="AH114" s="137"/>
      <c r="AI114" s="138" t="s">
        <v>147</v>
      </c>
      <c r="AJ114" s="138" t="s">
        <v>149</v>
      </c>
      <c r="AK114" s="31">
        <v>1365</v>
      </c>
      <c r="AL114" s="34">
        <v>0</v>
      </c>
      <c r="AM114" s="39">
        <v>0</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0</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609</v>
      </c>
      <c r="AD163" s="233" t="s">
        <v>752</v>
      </c>
      <c r="AE163" s="233"/>
      <c r="AF163" s="233"/>
      <c r="AG163" s="233"/>
      <c r="AH163" s="233"/>
      <c r="AI163" s="233"/>
      <c r="AJ163" s="233"/>
      <c r="AK163" s="45"/>
      <c r="AL163" s="37">
        <v>0</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hidden="1"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613</v>
      </c>
      <c r="AD168" s="44" t="s">
        <v>496</v>
      </c>
      <c r="AE168" s="217" t="s">
        <v>498</v>
      </c>
      <c r="AF168" s="217"/>
      <c r="AG168" s="217"/>
      <c r="AH168" s="217"/>
      <c r="AI168" s="217"/>
      <c r="AJ168" s="41"/>
      <c r="AK168" s="56">
        <v>27.54</v>
      </c>
      <c r="AL168" s="34">
        <v>0</v>
      </c>
      <c r="AM168" s="39">
        <v>0</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hidden="1"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613</v>
      </c>
      <c r="AD170" s="57" t="s">
        <v>94</v>
      </c>
      <c r="AE170" s="217" t="s">
        <v>511</v>
      </c>
      <c r="AF170" s="217"/>
      <c r="AG170" s="217"/>
      <c r="AH170" s="217"/>
      <c r="AI170" s="217"/>
      <c r="AJ170" s="41"/>
      <c r="AK170" s="39">
        <v>4.2</v>
      </c>
      <c r="AL170" s="34">
        <v>0</v>
      </c>
      <c r="AM170" s="39">
        <v>0</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24.67</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681</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685</v>
      </c>
      <c r="AE253" s="226"/>
      <c r="AF253" s="226"/>
      <c r="AG253" s="226"/>
      <c r="AH253" s="226"/>
      <c r="AI253" s="226"/>
      <c r="AJ253" s="226"/>
      <c r="AK253" s="226"/>
      <c r="AL253" s="59">
        <v>0</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688</v>
      </c>
      <c r="AE268" s="226"/>
      <c r="AF268" s="226"/>
      <c r="AG268" s="226"/>
      <c r="AH268" s="226"/>
      <c r="AI268" s="226"/>
      <c r="AJ268" s="226"/>
      <c r="AK268" s="226"/>
      <c r="AL268" s="59">
        <v>0</v>
      </c>
      <c r="AM268" s="119" t="b">
        <v>1</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757</v>
      </c>
      <c r="AE272" s="226"/>
      <c r="AF272" s="226"/>
      <c r="AG272" s="226"/>
      <c r="AH272" s="226"/>
      <c r="AI272" s="226"/>
      <c r="AJ272" s="226"/>
      <c r="AK272" s="226"/>
      <c r="AL272" s="59">
        <v>0</v>
      </c>
      <c r="AM272" s="119" t="b">
        <v>1</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hidden="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613</v>
      </c>
      <c r="AD297" s="226" t="s">
        <v>832</v>
      </c>
      <c r="AE297" s="226"/>
      <c r="AF297" s="226"/>
      <c r="AG297" s="226"/>
      <c r="AH297" s="226"/>
      <c r="AI297" s="226"/>
      <c r="AJ297" s="226"/>
      <c r="AK297" s="226"/>
      <c r="AL297" s="59">
        <v>1</v>
      </c>
      <c r="AM297" s="126" t="s">
        <v>838</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838</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179</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62</v>
      </c>
      <c r="AM332" s="39">
        <v>67.679642857142866</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30</v>
      </c>
      <c r="AM333" s="39">
        <v>83.34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48</v>
      </c>
      <c r="AM334" s="39">
        <v>116.352</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1204.3016428571427</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27.299999999999997</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hidden="1"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613</v>
      </c>
      <c r="AD591" s="217" t="s">
        <v>234</v>
      </c>
      <c r="AE591" s="217"/>
      <c r="AF591" s="217"/>
      <c r="AG591" s="217"/>
      <c r="AH591" s="217"/>
      <c r="AI591" s="217"/>
      <c r="AJ591" s="217"/>
      <c r="AK591" s="80">
        <v>0</v>
      </c>
      <c r="AL591" s="53">
        <v>0</v>
      </c>
      <c r="AM591" s="34">
        <v>0</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2</v>
      </c>
      <c r="AM594" s="34">
        <v>270.71999999999997</v>
      </c>
      <c r="AN594">
        <v>1231.7759999999998</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42.333333333333329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hidden="1" customHeight="1">
      <c r="A598" s="25" t="e">
        <f t="shared" si="50"/>
        <v>#REF!</v>
      </c>
      <c r="B598" s="217" t="s">
        <v>443</v>
      </c>
      <c r="C598" s="217"/>
      <c r="D598" s="217"/>
      <c r="E598" s="217"/>
      <c r="F598" s="217"/>
      <c r="G598" s="217"/>
      <c r="H598" s="217"/>
      <c r="I598" s="81" t="e">
        <f>#REF!</f>
        <v>#REF!</v>
      </c>
      <c r="J598" s="53" t="e">
        <f t="shared" si="51"/>
        <v>#REF!</v>
      </c>
      <c r="K598" s="34" t="e">
        <f t="shared" si="52"/>
        <v>#REF!</v>
      </c>
      <c r="AC598" s="25" t="s">
        <v>613</v>
      </c>
      <c r="AD598" s="217" t="s">
        <v>443</v>
      </c>
      <c r="AE598" s="217"/>
      <c r="AF598" s="217"/>
      <c r="AG598" s="217"/>
      <c r="AH598" s="217"/>
      <c r="AI598" s="217"/>
      <c r="AJ598" s="217"/>
      <c r="AK598" s="81">
        <v>0</v>
      </c>
      <c r="AL598" s="53">
        <v>0</v>
      </c>
      <c r="AM598" s="34">
        <v>0</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1910.0799999999997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12.75</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hidden="1" customHeight="1">
      <c r="A619" s="25" t="e">
        <f t="shared" si="56"/>
        <v>#REF!</v>
      </c>
      <c r="B619" s="212" t="s">
        <v>454</v>
      </c>
      <c r="C619" s="212"/>
      <c r="D619" s="212"/>
      <c r="E619" s="212"/>
      <c r="F619" s="212"/>
      <c r="G619" s="212"/>
      <c r="H619" s="212"/>
      <c r="I619" s="82" t="e">
        <f>#REF!</f>
        <v>#REF!</v>
      </c>
      <c r="J619" s="53" t="e">
        <f t="shared" si="57"/>
        <v>#REF!</v>
      </c>
      <c r="K619" s="34" t="e">
        <f t="shared" si="58"/>
        <v>#REF!</v>
      </c>
      <c r="AC619" s="25" t="s">
        <v>613</v>
      </c>
      <c r="AD619" s="212" t="s">
        <v>454</v>
      </c>
      <c r="AE619" s="212"/>
      <c r="AF619" s="212"/>
      <c r="AG619" s="212"/>
      <c r="AH619" s="212"/>
      <c r="AI619" s="212"/>
      <c r="AJ619" s="212"/>
      <c r="AK619" s="82">
        <v>0</v>
      </c>
      <c r="AL619" s="53">
        <v>0</v>
      </c>
      <c r="AM619" s="34">
        <v>0</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hidden="1"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613</v>
      </c>
      <c r="AD621" s="212" t="s">
        <v>458</v>
      </c>
      <c r="AE621" s="212"/>
      <c r="AF621" s="212"/>
      <c r="AG621" s="212"/>
      <c r="AH621" s="212"/>
      <c r="AI621" s="212"/>
      <c r="AJ621" s="212"/>
      <c r="AK621" s="82">
        <v>0</v>
      </c>
      <c r="AL621" s="53">
        <v>0</v>
      </c>
      <c r="AM621" s="34">
        <v>0</v>
      </c>
      <c r="AN621">
        <v>721.1400000000001</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3310</v>
      </c>
      <c r="AL626" s="53">
        <v>1</v>
      </c>
      <c r="AM626" s="144">
        <v>3310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hidden="1"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613</v>
      </c>
      <c r="AD628" s="205" t="s">
        <v>469</v>
      </c>
      <c r="AE628" s="205"/>
      <c r="AF628" s="205"/>
      <c r="AG628" s="205"/>
      <c r="AH628" s="205"/>
      <c r="AI628" s="205"/>
      <c r="AJ628" s="205"/>
      <c r="AK628" s="81">
        <v>0</v>
      </c>
      <c r="AL628" s="53">
        <v>0</v>
      </c>
      <c r="AM628" s="144">
        <v>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hidden="1"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613</v>
      </c>
      <c r="AD630" s="205" t="s">
        <v>466</v>
      </c>
      <c r="AE630" s="205"/>
      <c r="AF630" s="205"/>
      <c r="AG630" s="205"/>
      <c r="AH630" s="205"/>
      <c r="AI630" s="205"/>
      <c r="AJ630" s="205"/>
      <c r="AK630" s="81">
        <v>0</v>
      </c>
      <c r="AL630" s="53">
        <v>0</v>
      </c>
      <c r="AM630" s="144">
        <v>0</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3141.8559999999998</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24.67</v>
      </c>
      <c r="AL632" s="53">
        <v>1</v>
      </c>
      <c r="AM632" s="144">
        <v>24.67</v>
      </c>
      <c r="AN632" s="8"/>
      <c r="AO632" s="16" t="s">
        <v>491</v>
      </c>
      <c r="AP632" s="4">
        <v>1093.94</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1904.0416428571425</v>
      </c>
      <c r="AL637" s="53">
        <v>1</v>
      </c>
      <c r="AM637" s="144">
        <v>1904.0416428571425</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1231.7759999999998</v>
      </c>
      <c r="AL638" s="53">
        <v>1</v>
      </c>
      <c r="AM638" s="144">
        <v>1231.7759999999998</v>
      </c>
      <c r="AN638" s="8"/>
      <c r="AO638" s="16" t="s">
        <v>554</v>
      </c>
      <c r="AP638" s="9">
        <v>5383</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1910.0799999999997</v>
      </c>
      <c r="AL639" s="53">
        <v>1</v>
      </c>
      <c r="AM639" s="144">
        <v>1910.0799999999997</v>
      </c>
      <c r="AN639" s="8"/>
      <c r="AO639" s="16" t="s">
        <v>472</v>
      </c>
      <c r="AP639" s="9">
        <v>1928.7116428571426</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4235.7960000000003</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721.1400000000001</v>
      </c>
      <c r="AL641" s="53">
        <v>1</v>
      </c>
      <c r="AM641" s="144">
        <v>721.1400000000001</v>
      </c>
      <c r="AN641" s="8"/>
      <c r="AO641" s="16"/>
      <c r="AP641" s="10">
        <v>11547.507642857143</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11547.507642857141</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11547.507642857141</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-634.7355821428572</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10912.772060714284</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762</v>
      </c>
      <c r="AE657" s="191"/>
      <c r="AF657" s="191"/>
      <c r="AG657" s="191"/>
      <c r="AH657" s="191"/>
      <c r="AI657" s="191"/>
      <c r="AJ657" s="191"/>
      <c r="AK657" s="191"/>
      <c r="AL657" s="191"/>
      <c r="AM657" s="191"/>
      <c r="AO657" s="121">
        <v>2</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hidden="1">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613</v>
      </c>
      <c r="AD669" s="187" t="s">
        <v>724</v>
      </c>
      <c r="AE669" s="187"/>
      <c r="AF669" s="187"/>
      <c r="AG669" s="187"/>
      <c r="AH669" s="187"/>
      <c r="AI669" s="187"/>
      <c r="AJ669" s="187"/>
      <c r="AK669" s="187"/>
      <c r="AL669" s="187"/>
      <c r="AM669" s="187"/>
      <c r="AO669" s="189" t="s">
        <v>764</v>
      </c>
      <c r="AP669" s="189"/>
      <c r="AQ669" s="189"/>
      <c r="AR669" s="189"/>
      <c r="AS669" s="189"/>
      <c r="AT669" s="189"/>
      <c r="AU669" s="189"/>
    </row>
    <row r="670" spans="1:47" hidden="1">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613</v>
      </c>
      <c r="AD670" s="187" t="s">
        <v>724</v>
      </c>
      <c r="AE670" s="187"/>
      <c r="AF670" s="187"/>
      <c r="AG670" s="187"/>
      <c r="AH670" s="187"/>
      <c r="AI670" s="187"/>
      <c r="AJ670" s="187"/>
      <c r="AK670" s="187"/>
      <c r="AL670" s="187"/>
      <c r="AM670" s="187"/>
      <c r="AO670" s="189" t="s">
        <v>764</v>
      </c>
      <c r="AP670" s="189"/>
      <c r="AQ670" s="189"/>
      <c r="AR670" s="189"/>
      <c r="AS670" s="189"/>
      <c r="AT670" s="189"/>
      <c r="AU670" s="189"/>
    </row>
    <row r="671" spans="1:47" hidden="1">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613</v>
      </c>
      <c r="AD671" s="188"/>
      <c r="AE671" s="188"/>
      <c r="AF671" s="188"/>
      <c r="AG671" s="188"/>
      <c r="AH671" s="188"/>
      <c r="AI671" s="188"/>
      <c r="AJ671" s="188"/>
      <c r="AK671" s="188"/>
      <c r="AL671" s="188"/>
      <c r="AM671" s="188"/>
      <c r="AO671" s="189" t="s">
        <v>764</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737</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739</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848</v>
      </c>
      <c r="AJ11" s="248"/>
      <c r="AK11" s="270" t="s">
        <v>847</v>
      </c>
      <c r="AL11" s="271"/>
      <c r="AM11" s="272"/>
      <c r="AY11" s="114">
        <v>11840.34</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609</v>
      </c>
      <c r="AD110" s="226" t="s">
        <v>742</v>
      </c>
      <c r="AE110" s="226"/>
      <c r="AF110" s="226"/>
      <c r="AG110" s="226"/>
      <c r="AH110" s="226"/>
      <c r="AI110" s="226"/>
      <c r="AJ110" s="226"/>
      <c r="AK110" s="226"/>
      <c r="AL110" s="27"/>
      <c r="AM110" s="37" t="s">
        <v>609</v>
      </c>
      <c r="AO110" s="229" t="s">
        <v>210</v>
      </c>
      <c r="AP110" s="229"/>
      <c r="AQ110" s="229"/>
    </row>
    <row r="111" spans="1:43" ht="15" hidden="1"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613</v>
      </c>
      <c r="AD111" s="237" t="s">
        <v>743</v>
      </c>
      <c r="AE111" s="237"/>
      <c r="AF111" s="237"/>
      <c r="AG111" s="237"/>
      <c r="AH111" s="237"/>
      <c r="AI111" s="237"/>
      <c r="AJ111" s="237"/>
      <c r="AK111" s="27"/>
      <c r="AL111" s="27"/>
      <c r="AM111" s="70">
        <v>0</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744</v>
      </c>
      <c r="AE112" s="188"/>
      <c r="AF112" s="188"/>
      <c r="AG112" s="188"/>
      <c r="AH112" s="188"/>
      <c r="AI112" s="188"/>
      <c r="AJ112" s="188"/>
      <c r="AK112" s="188"/>
      <c r="AL112" s="146"/>
      <c r="AM112" s="70">
        <v>0</v>
      </c>
      <c r="AO112" s="229" t="s">
        <v>212</v>
      </c>
      <c r="AP112" s="229"/>
      <c r="AQ112" s="229"/>
    </row>
    <row r="113" spans="1:43" ht="15" hidden="1"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613</v>
      </c>
      <c r="AD113" s="237" t="s">
        <v>745</v>
      </c>
      <c r="AE113" s="237"/>
      <c r="AF113" s="237"/>
      <c r="AG113" s="237"/>
      <c r="AH113" s="237"/>
      <c r="AI113" s="237"/>
      <c r="AJ113" s="237"/>
      <c r="AK113" s="27"/>
      <c r="AL113" s="27"/>
      <c r="AM113" s="70">
        <v>0</v>
      </c>
      <c r="AO113" s="229" t="s">
        <v>221</v>
      </c>
      <c r="AP113" s="229"/>
      <c r="AQ113" s="229"/>
    </row>
    <row r="114" spans="1:43" ht="12" hidden="1"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613</v>
      </c>
      <c r="AD114" s="44" t="s">
        <v>32</v>
      </c>
      <c r="AE114" s="148" t="s">
        <v>169</v>
      </c>
      <c r="AF114" s="137" t="s">
        <v>146</v>
      </c>
      <c r="AG114" s="138" t="s">
        <v>145</v>
      </c>
      <c r="AH114" s="137"/>
      <c r="AI114" s="138" t="s">
        <v>147</v>
      </c>
      <c r="AJ114" s="138" t="s">
        <v>149</v>
      </c>
      <c r="AK114" s="31">
        <v>1365</v>
      </c>
      <c r="AL114" s="34">
        <v>0</v>
      </c>
      <c r="AM114" s="39">
        <v>0</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0</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609</v>
      </c>
      <c r="AD163" s="233" t="s">
        <v>752</v>
      </c>
      <c r="AE163" s="233"/>
      <c r="AF163" s="233"/>
      <c r="AG163" s="233"/>
      <c r="AH163" s="233"/>
      <c r="AI163" s="233"/>
      <c r="AJ163" s="233"/>
      <c r="AK163" s="45"/>
      <c r="AL163" s="37">
        <v>0</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hidden="1"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613</v>
      </c>
      <c r="AD168" s="44" t="s">
        <v>496</v>
      </c>
      <c r="AE168" s="217" t="s">
        <v>498</v>
      </c>
      <c r="AF168" s="217"/>
      <c r="AG168" s="217"/>
      <c r="AH168" s="217"/>
      <c r="AI168" s="217"/>
      <c r="AJ168" s="41"/>
      <c r="AK168" s="56">
        <v>27.54</v>
      </c>
      <c r="AL168" s="34">
        <v>0</v>
      </c>
      <c r="AM168" s="39">
        <v>0</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339.67</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688</v>
      </c>
      <c r="AE268" s="226"/>
      <c r="AF268" s="226"/>
      <c r="AG268" s="226"/>
      <c r="AH268" s="226"/>
      <c r="AI268" s="226"/>
      <c r="AJ268" s="226"/>
      <c r="AK268" s="226"/>
      <c r="AL268" s="59">
        <v>0</v>
      </c>
      <c r="AM268" s="119" t="b">
        <v>1</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757</v>
      </c>
      <c r="AE272" s="226"/>
      <c r="AF272" s="226"/>
      <c r="AG272" s="226"/>
      <c r="AH272" s="226"/>
      <c r="AI272" s="226"/>
      <c r="AJ272" s="226"/>
      <c r="AK272" s="226"/>
      <c r="AL272" s="59">
        <v>0</v>
      </c>
      <c r="AM272" s="119" t="b">
        <v>1</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hidden="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613</v>
      </c>
      <c r="AD297" s="226" t="s">
        <v>832</v>
      </c>
      <c r="AE297" s="226"/>
      <c r="AF297" s="226"/>
      <c r="AG297" s="226"/>
      <c r="AH297" s="226"/>
      <c r="AI297" s="226"/>
      <c r="AJ297" s="226"/>
      <c r="AK297" s="226"/>
      <c r="AL297" s="59">
        <v>1</v>
      </c>
      <c r="AM297" s="126" t="s">
        <v>838</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175</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62</v>
      </c>
      <c r="AM332" s="39">
        <v>67.679642857142866</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48</v>
      </c>
      <c r="AM334" s="39">
        <v>116.352</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1193.1896428571429</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27.299999999999997</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hidden="1"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613</v>
      </c>
      <c r="AD591" s="217" t="s">
        <v>234</v>
      </c>
      <c r="AE591" s="217"/>
      <c r="AF591" s="217"/>
      <c r="AG591" s="217"/>
      <c r="AH591" s="217"/>
      <c r="AI591" s="217"/>
      <c r="AJ591" s="217"/>
      <c r="AK591" s="80">
        <v>0</v>
      </c>
      <c r="AL591" s="53">
        <v>0</v>
      </c>
      <c r="AM591" s="34">
        <v>0</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2</v>
      </c>
      <c r="AM594" s="34">
        <v>270.71999999999997</v>
      </c>
      <c r="AN594">
        <v>1231.7759999999998</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44.833333333333329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2022.8799999999997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14</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hidden="1" customHeight="1">
      <c r="A619" s="25" t="e">
        <f t="shared" si="56"/>
        <v>#REF!</v>
      </c>
      <c r="B619" s="212" t="s">
        <v>454</v>
      </c>
      <c r="C619" s="212"/>
      <c r="D619" s="212"/>
      <c r="E619" s="212"/>
      <c r="F619" s="212"/>
      <c r="G619" s="212"/>
      <c r="H619" s="212"/>
      <c r="I619" s="82" t="e">
        <f>#REF!</f>
        <v>#REF!</v>
      </c>
      <c r="J619" s="53" t="e">
        <f t="shared" si="57"/>
        <v>#REF!</v>
      </c>
      <c r="K619" s="34" t="e">
        <f t="shared" si="58"/>
        <v>#REF!</v>
      </c>
      <c r="AC619" s="25" t="s">
        <v>613</v>
      </c>
      <c r="AD619" s="212" t="s">
        <v>454</v>
      </c>
      <c r="AE619" s="212"/>
      <c r="AF619" s="212"/>
      <c r="AG619" s="212"/>
      <c r="AH619" s="212"/>
      <c r="AI619" s="212"/>
      <c r="AJ619" s="212"/>
      <c r="AK619" s="82">
        <v>0</v>
      </c>
      <c r="AL619" s="53">
        <v>0</v>
      </c>
      <c r="AM619" s="34">
        <v>0</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791.84000000000015</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hidden="1"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613</v>
      </c>
      <c r="AD630" s="205" t="s">
        <v>466</v>
      </c>
      <c r="AE630" s="205"/>
      <c r="AF630" s="205"/>
      <c r="AG630" s="205"/>
      <c r="AH630" s="205"/>
      <c r="AI630" s="205"/>
      <c r="AJ630" s="205"/>
      <c r="AK630" s="81">
        <v>0</v>
      </c>
      <c r="AL630" s="53">
        <v>0</v>
      </c>
      <c r="AM630" s="144">
        <v>0</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3254.6559999999995</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339.67</v>
      </c>
      <c r="AL632" s="53">
        <v>1</v>
      </c>
      <c r="AM632" s="144">
        <v>339.67</v>
      </c>
      <c r="AN632" s="8"/>
      <c r="AO632" s="16" t="s">
        <v>491</v>
      </c>
      <c r="AP632" s="4">
        <v>1164.6400000000001</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1892.9296428571429</v>
      </c>
      <c r="AL637" s="53">
        <v>1</v>
      </c>
      <c r="AM637" s="144">
        <v>1892.9296428571429</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1231.7759999999998</v>
      </c>
      <c r="AL638" s="53">
        <v>1</v>
      </c>
      <c r="AM638" s="144">
        <v>1231.7759999999998</v>
      </c>
      <c r="AN638" s="8"/>
      <c r="AO638" s="16" t="s">
        <v>554</v>
      </c>
      <c r="AP638" s="9">
        <v>6013</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2022.8799999999997</v>
      </c>
      <c r="AL639" s="53">
        <v>1</v>
      </c>
      <c r="AM639" s="144">
        <v>2022.8799999999997</v>
      </c>
      <c r="AN639" s="8"/>
      <c r="AO639" s="16" t="s">
        <v>472</v>
      </c>
      <c r="AP639" s="9">
        <v>2232.599642857143</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4419.2960000000003</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791.84000000000015</v>
      </c>
      <c r="AL641" s="53">
        <v>1</v>
      </c>
      <c r="AM641" s="144">
        <v>791.84000000000015</v>
      </c>
      <c r="AN641" s="8"/>
      <c r="AO641" s="16"/>
      <c r="AP641" s="10">
        <v>12664.895642857144</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12664.895642857142</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12664.895642857142</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-824.55996428571439</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11840.335678571428</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762</v>
      </c>
      <c r="AE657" s="191"/>
      <c r="AF657" s="191"/>
      <c r="AG657" s="191"/>
      <c r="AH657" s="191"/>
      <c r="AI657" s="191"/>
      <c r="AJ657" s="191"/>
      <c r="AK657" s="191"/>
      <c r="AL657" s="191"/>
      <c r="AM657" s="191"/>
      <c r="AO657" s="121">
        <v>2</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hidden="1">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613</v>
      </c>
      <c r="AD669" s="187" t="s">
        <v>724</v>
      </c>
      <c r="AE669" s="187"/>
      <c r="AF669" s="187"/>
      <c r="AG669" s="187"/>
      <c r="AH669" s="187"/>
      <c r="AI669" s="187"/>
      <c r="AJ669" s="187"/>
      <c r="AK669" s="187"/>
      <c r="AL669" s="187"/>
      <c r="AM669" s="187"/>
      <c r="AO669" s="189" t="s">
        <v>764</v>
      </c>
      <c r="AP669" s="189"/>
      <c r="AQ669" s="189"/>
      <c r="AR669" s="189"/>
      <c r="AS669" s="189"/>
      <c r="AT669" s="189"/>
      <c r="AU669" s="189"/>
    </row>
    <row r="670" spans="1:47" hidden="1">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613</v>
      </c>
      <c r="AD670" s="187" t="s">
        <v>724</v>
      </c>
      <c r="AE670" s="187"/>
      <c r="AF670" s="187"/>
      <c r="AG670" s="187"/>
      <c r="AH670" s="187"/>
      <c r="AI670" s="187"/>
      <c r="AJ670" s="187"/>
      <c r="AK670" s="187"/>
      <c r="AL670" s="187"/>
      <c r="AM670" s="187"/>
      <c r="AO670" s="189" t="s">
        <v>764</v>
      </c>
      <c r="AP670" s="189"/>
      <c r="AQ670" s="189"/>
      <c r="AR670" s="189"/>
      <c r="AS670" s="189"/>
      <c r="AT670" s="189"/>
      <c r="AU670" s="189"/>
    </row>
    <row r="671" spans="1:47" hidden="1">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613</v>
      </c>
      <c r="AD671" s="188"/>
      <c r="AE671" s="188"/>
      <c r="AF671" s="188"/>
      <c r="AG671" s="188"/>
      <c r="AH671" s="188"/>
      <c r="AI671" s="188"/>
      <c r="AJ671" s="188"/>
      <c r="AK671" s="188"/>
      <c r="AL671" s="188"/>
      <c r="AM671" s="188"/>
      <c r="AO671" s="189" t="s">
        <v>764</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850</v>
      </c>
      <c r="AJ11" s="248"/>
      <c r="AK11" s="270" t="s">
        <v>849</v>
      </c>
      <c r="AL11" s="271"/>
      <c r="AM11" s="272"/>
      <c r="AY11" s="114">
        <v>13655.33</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4</v>
      </c>
      <c r="AM168" s="39">
        <v>110.16</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449.83</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688</v>
      </c>
      <c r="AE268" s="226"/>
      <c r="AF268" s="226"/>
      <c r="AG268" s="226"/>
      <c r="AH268" s="226"/>
      <c r="AI268" s="226"/>
      <c r="AJ268" s="226"/>
      <c r="AK268" s="226"/>
      <c r="AL268" s="59">
        <v>0</v>
      </c>
      <c r="AM268" s="119" t="b">
        <v>1</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609</v>
      </c>
      <c r="AD272" s="226" t="s">
        <v>812</v>
      </c>
      <c r="AE272" s="226"/>
      <c r="AF272" s="226"/>
      <c r="AG272" s="226"/>
      <c r="AH272" s="226"/>
      <c r="AI272" s="226"/>
      <c r="AJ272" s="226"/>
      <c r="AK272" s="226"/>
      <c r="AL272" s="59">
        <v>0</v>
      </c>
      <c r="AM272" s="119" t="b">
        <v>0</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832</v>
      </c>
      <c r="AE297" s="226"/>
      <c r="AF297" s="226"/>
      <c r="AG297" s="226"/>
      <c r="AH297" s="226"/>
      <c r="AI297" s="226"/>
      <c r="AJ297" s="226"/>
      <c r="AK297" s="226"/>
      <c r="AL297" s="59">
        <v>1</v>
      </c>
      <c r="AM297" s="126" t="s">
        <v>613</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179</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609</v>
      </c>
      <c r="AD313" s="95" t="s">
        <v>404</v>
      </c>
      <c r="AE313" s="189" t="s">
        <v>241</v>
      </c>
      <c r="AF313" s="189"/>
      <c r="AG313" s="189"/>
      <c r="AH313" s="189"/>
      <c r="AI313" s="189"/>
      <c r="AJ313" s="63" t="s">
        <v>333</v>
      </c>
      <c r="AK313" s="39">
        <v>14.8</v>
      </c>
      <c r="AL313" s="64">
        <v>1</v>
      </c>
      <c r="AM313" s="39">
        <v>14.8</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64</v>
      </c>
      <c r="AM332" s="39">
        <v>69.862857142857152</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49</v>
      </c>
      <c r="AM334" s="39">
        <v>118.776</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1212.5968571428571</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32.699999999999996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3</v>
      </c>
      <c r="AM594" s="34">
        <v>406.07999999999993</v>
      </c>
      <c r="AN594">
        <v>1475.424</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44.833333333333329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2022.8799999999997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18</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226.24</v>
      </c>
      <c r="AL619" s="53">
        <v>1</v>
      </c>
      <c r="AM619" s="34">
        <v>226.24</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1018.0800000000002</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3498.3039999999996</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449.83</v>
      </c>
      <c r="AL632" s="53">
        <v>1</v>
      </c>
      <c r="AM632" s="144">
        <v>449.83</v>
      </c>
      <c r="AN632" s="8"/>
      <c r="AO632" s="16" t="s">
        <v>491</v>
      </c>
      <c r="AP632" s="4">
        <v>1390.88</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1912.3368571428568</v>
      </c>
      <c r="AL637" s="53">
        <v>1</v>
      </c>
      <c r="AM637" s="144">
        <v>1912.3368571428568</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1475.424</v>
      </c>
      <c r="AL638" s="53">
        <v>1</v>
      </c>
      <c r="AM638" s="144">
        <v>1475.424</v>
      </c>
      <c r="AN638" s="8"/>
      <c r="AO638" s="16" t="s">
        <v>554</v>
      </c>
      <c r="AP638" s="9">
        <v>7378</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2022.8799999999997</v>
      </c>
      <c r="AL639" s="53">
        <v>1</v>
      </c>
      <c r="AM639" s="144">
        <v>2022.8799999999997</v>
      </c>
      <c r="AN639" s="8"/>
      <c r="AO639" s="16" t="s">
        <v>472</v>
      </c>
      <c r="AP639" s="9">
        <v>2362.1668571428568</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4889.1840000000002</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1018.0800000000002</v>
      </c>
      <c r="AL641" s="53">
        <v>1</v>
      </c>
      <c r="AM641" s="144">
        <v>1018.0800000000002</v>
      </c>
      <c r="AN641" s="8"/>
      <c r="AO641" s="16"/>
      <c r="AP641" s="10">
        <v>14629.350857142857</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14629.350857142854</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14629.350857142854</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-974.01668571428581</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13655.334171428567</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718</v>
      </c>
      <c r="AE657" s="191"/>
      <c r="AF657" s="191"/>
      <c r="AG657" s="191"/>
      <c r="AH657" s="191"/>
      <c r="AI657" s="191"/>
      <c r="AJ657" s="191"/>
      <c r="AK657" s="191"/>
      <c r="AL657" s="191"/>
      <c r="AM657" s="191"/>
      <c r="AO657" s="121">
        <v>3</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785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841</v>
      </c>
      <c r="AJ11" s="248"/>
      <c r="AK11" s="270" t="s">
        <v>840</v>
      </c>
      <c r="AL11" s="271"/>
      <c r="AM11" s="272"/>
      <c r="AY11" s="114">
        <v>15170.69</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609</v>
      </c>
      <c r="AD27" s="237" t="s">
        <v>786</v>
      </c>
      <c r="AE27" s="237"/>
      <c r="AF27" s="237"/>
      <c r="AG27" s="237"/>
      <c r="AH27" s="237"/>
      <c r="AI27" s="237"/>
      <c r="AJ27" s="237"/>
      <c r="AK27" s="153">
        <v>1</v>
      </c>
      <c r="AL27" s="29"/>
      <c r="AM27" s="29"/>
      <c r="AN27" s="154"/>
      <c r="AO27" s="149"/>
      <c r="AP27" s="149"/>
      <c r="AQ27" s="149"/>
    </row>
    <row r="28" spans="1:43" hidden="1">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613</v>
      </c>
      <c r="AD28" s="238" t="s">
        <v>787</v>
      </c>
      <c r="AE28" s="238"/>
      <c r="AF28" s="238"/>
      <c r="AG28" s="238"/>
      <c r="AH28" s="238"/>
      <c r="AI28" s="238"/>
      <c r="AJ28" s="238"/>
      <c r="AK28" s="153">
        <v>1</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609</v>
      </c>
      <c r="AD36" s="93" t="s">
        <v>107</v>
      </c>
      <c r="AE36" s="30" t="s">
        <v>231</v>
      </c>
      <c r="AF36" s="135" t="s">
        <v>146</v>
      </c>
      <c r="AG36" s="136" t="s">
        <v>145</v>
      </c>
      <c r="AH36" s="135" t="s">
        <v>144</v>
      </c>
      <c r="AI36" s="136" t="s">
        <v>147</v>
      </c>
      <c r="AJ36" s="136" t="s">
        <v>149</v>
      </c>
      <c r="AK36" s="31">
        <v>1680</v>
      </c>
      <c r="AL36" s="34">
        <v>1</v>
      </c>
      <c r="AM36" s="39">
        <v>1680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1680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4</v>
      </c>
      <c r="AM168" s="39">
        <v>110.16</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449.83</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609</v>
      </c>
      <c r="AD268" s="226" t="s">
        <v>789</v>
      </c>
      <c r="AE268" s="226"/>
      <c r="AF268" s="226"/>
      <c r="AG268" s="226"/>
      <c r="AH268" s="226"/>
      <c r="AI268" s="226"/>
      <c r="AJ268" s="226"/>
      <c r="AK268" s="226"/>
      <c r="AL268" s="59">
        <v>0</v>
      </c>
      <c r="AM268" s="119" t="b">
        <v>0</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609</v>
      </c>
      <c r="AD272" s="226" t="s">
        <v>812</v>
      </c>
      <c r="AE272" s="226"/>
      <c r="AF272" s="226"/>
      <c r="AG272" s="226"/>
      <c r="AH272" s="226"/>
      <c r="AI272" s="226"/>
      <c r="AJ272" s="226"/>
      <c r="AK272" s="226"/>
      <c r="AL272" s="59">
        <v>0</v>
      </c>
      <c r="AM272" s="119" t="b">
        <v>0</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832</v>
      </c>
      <c r="AE297" s="226"/>
      <c r="AF297" s="226"/>
      <c r="AG297" s="226"/>
      <c r="AH297" s="226"/>
      <c r="AI297" s="226"/>
      <c r="AJ297" s="226"/>
      <c r="AK297" s="226"/>
      <c r="AL297" s="59">
        <v>1</v>
      </c>
      <c r="AM297" s="126" t="s">
        <v>613</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179</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609</v>
      </c>
      <c r="AD313" s="95" t="s">
        <v>404</v>
      </c>
      <c r="AE313" s="189" t="s">
        <v>241</v>
      </c>
      <c r="AF313" s="189"/>
      <c r="AG313" s="189"/>
      <c r="AH313" s="189"/>
      <c r="AI313" s="189"/>
      <c r="AJ313" s="63" t="s">
        <v>333</v>
      </c>
      <c r="AK313" s="39">
        <v>14.8</v>
      </c>
      <c r="AL313" s="64">
        <v>1</v>
      </c>
      <c r="AM313" s="39">
        <v>14.8</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64</v>
      </c>
      <c r="AM332" s="39">
        <v>69.862857142857152</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49</v>
      </c>
      <c r="AM334" s="39">
        <v>118.776</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1212.5968571428571</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32.699999999999996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3</v>
      </c>
      <c r="AM594" s="34">
        <v>406.07999999999993</v>
      </c>
      <c r="AN594">
        <v>1475.424</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44.833333333333329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2022.8799999999997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18</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226.24</v>
      </c>
      <c r="AL619" s="53">
        <v>1</v>
      </c>
      <c r="AM619" s="34">
        <v>226.24</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1018.0800000000002</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1680</v>
      </c>
      <c r="AL624" s="53">
        <v>1</v>
      </c>
      <c r="AM624" s="144">
        <v>1680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3498.3039999999996</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449.83</v>
      </c>
      <c r="AL632" s="53">
        <v>1</v>
      </c>
      <c r="AM632" s="144">
        <v>449.83</v>
      </c>
      <c r="AN632" s="8"/>
      <c r="AO632" s="16" t="s">
        <v>491</v>
      </c>
      <c r="AP632" s="4">
        <v>1216.0400000000002</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1912.3368571428568</v>
      </c>
      <c r="AL637" s="53">
        <v>1</v>
      </c>
      <c r="AM637" s="144">
        <v>1912.3368571428568</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1475.424</v>
      </c>
      <c r="AL638" s="53">
        <v>1</v>
      </c>
      <c r="AM638" s="144">
        <v>1475.424</v>
      </c>
      <c r="AN638" s="8"/>
      <c r="AO638" s="16" t="s">
        <v>554</v>
      </c>
      <c r="AP638" s="9">
        <v>9256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2022.8799999999997</v>
      </c>
      <c r="AL639" s="53">
        <v>1</v>
      </c>
      <c r="AM639" s="144">
        <v>2022.8799999999997</v>
      </c>
      <c r="AN639" s="8"/>
      <c r="AO639" s="16" t="s">
        <v>472</v>
      </c>
      <c r="AP639" s="9">
        <v>2362.1668571428568</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4714.3440000000001</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1018.0800000000002</v>
      </c>
      <c r="AL641" s="53">
        <v>1</v>
      </c>
      <c r="AM641" s="144">
        <v>1018.0800000000002</v>
      </c>
      <c r="AN641" s="8"/>
      <c r="AO641" s="16"/>
      <c r="AP641" s="10">
        <v>16332.510857142857</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16332.510857142854</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16332.510857142854</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-1161.8166857142858</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15170.694171428568</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718</v>
      </c>
      <c r="AE657" s="191"/>
      <c r="AF657" s="191"/>
      <c r="AG657" s="191"/>
      <c r="AH657" s="191"/>
      <c r="AI657" s="191"/>
      <c r="AJ657" s="191"/>
      <c r="AK657" s="191"/>
      <c r="AL657" s="191"/>
      <c r="AM657" s="191"/>
      <c r="AO657" s="121">
        <v>3</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798</v>
      </c>
      <c r="AG11" s="243"/>
      <c r="AH11" s="243"/>
      <c r="AI11" s="247" t="s">
        <v>839</v>
      </c>
      <c r="AJ11" s="248"/>
      <c r="AK11" s="270" t="s">
        <v>837</v>
      </c>
      <c r="AL11" s="271"/>
      <c r="AM11" s="272"/>
      <c r="AY11" s="114">
        <v>15825.73</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609</v>
      </c>
      <c r="AD29" s="237" t="s">
        <v>799</v>
      </c>
      <c r="AE29" s="237"/>
      <c r="AF29" s="237"/>
      <c r="AG29" s="237"/>
      <c r="AH29" s="237"/>
      <c r="AI29" s="237"/>
      <c r="AJ29" s="237"/>
      <c r="AK29" s="153">
        <v>1</v>
      </c>
      <c r="AL29" s="27"/>
      <c r="AM29" s="27"/>
      <c r="AO29" s="149"/>
      <c r="AP29" s="149"/>
      <c r="AQ29" s="149"/>
    </row>
    <row r="30" spans="1:43" hidden="1">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613</v>
      </c>
      <c r="AD30" s="238" t="s">
        <v>800</v>
      </c>
      <c r="AE30" s="238"/>
      <c r="AF30" s="238"/>
      <c r="AG30" s="238"/>
      <c r="AH30" s="238"/>
      <c r="AI30" s="238"/>
      <c r="AJ30" s="238"/>
      <c r="AK30" s="153">
        <v>1</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609</v>
      </c>
      <c r="AD37" s="93" t="s">
        <v>105</v>
      </c>
      <c r="AE37" s="30" t="s">
        <v>232</v>
      </c>
      <c r="AF37" s="135" t="s">
        <v>146</v>
      </c>
      <c r="AG37" s="136" t="s">
        <v>145</v>
      </c>
      <c r="AH37" s="135" t="s">
        <v>144</v>
      </c>
      <c r="AI37" s="136" t="s">
        <v>147</v>
      </c>
      <c r="AJ37" s="136" t="s">
        <v>149</v>
      </c>
      <c r="AK37" s="31">
        <v>2520</v>
      </c>
      <c r="AL37" s="32">
        <v>1</v>
      </c>
      <c r="AM37" s="39">
        <v>2520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2520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4</v>
      </c>
      <c r="AM168" s="39">
        <v>110.16</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449.83</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609</v>
      </c>
      <c r="AD268" s="226" t="s">
        <v>789</v>
      </c>
      <c r="AE268" s="226"/>
      <c r="AF268" s="226"/>
      <c r="AG268" s="226"/>
      <c r="AH268" s="226"/>
      <c r="AI268" s="226"/>
      <c r="AJ268" s="226"/>
      <c r="AK268" s="226"/>
      <c r="AL268" s="59">
        <v>0</v>
      </c>
      <c r="AM268" s="119" t="b">
        <v>0</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609</v>
      </c>
      <c r="AD272" s="226" t="s">
        <v>812</v>
      </c>
      <c r="AE272" s="226"/>
      <c r="AF272" s="226"/>
      <c r="AG272" s="226"/>
      <c r="AH272" s="226"/>
      <c r="AI272" s="226"/>
      <c r="AJ272" s="226"/>
      <c r="AK272" s="226"/>
      <c r="AL272" s="59">
        <v>0</v>
      </c>
      <c r="AM272" s="119" t="b">
        <v>0</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832</v>
      </c>
      <c r="AE297" s="226"/>
      <c r="AF297" s="226"/>
      <c r="AG297" s="226"/>
      <c r="AH297" s="226"/>
      <c r="AI297" s="226"/>
      <c r="AJ297" s="226"/>
      <c r="AK297" s="226"/>
      <c r="AL297" s="59">
        <v>1</v>
      </c>
      <c r="AM297" s="126" t="s">
        <v>613</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179</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609</v>
      </c>
      <c r="AD313" s="95" t="s">
        <v>404</v>
      </c>
      <c r="AE313" s="189" t="s">
        <v>241</v>
      </c>
      <c r="AF313" s="189"/>
      <c r="AG313" s="189"/>
      <c r="AH313" s="189"/>
      <c r="AI313" s="189"/>
      <c r="AJ313" s="63" t="s">
        <v>333</v>
      </c>
      <c r="AK313" s="39">
        <v>14.8</v>
      </c>
      <c r="AL313" s="64">
        <v>1</v>
      </c>
      <c r="AM313" s="39">
        <v>14.8</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64</v>
      </c>
      <c r="AM332" s="39">
        <v>69.862857142857152</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49</v>
      </c>
      <c r="AM334" s="39">
        <v>118.776</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1212.5968571428571</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32.699999999999996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3</v>
      </c>
      <c r="AM594" s="34">
        <v>406.07999999999993</v>
      </c>
      <c r="AN594">
        <v>1475.424</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44.833333333333329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2022.8799999999997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18</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226.24</v>
      </c>
      <c r="AL619" s="53">
        <v>1</v>
      </c>
      <c r="AM619" s="34">
        <v>226.24</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1018.0800000000002</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2520</v>
      </c>
      <c r="AL624" s="53">
        <v>1</v>
      </c>
      <c r="AM624" s="144">
        <v>2520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3498.3039999999996</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449.83</v>
      </c>
      <c r="AL632" s="53">
        <v>1</v>
      </c>
      <c r="AM632" s="144">
        <v>449.83</v>
      </c>
      <c r="AN632" s="8"/>
      <c r="AO632" s="16" t="s">
        <v>491</v>
      </c>
      <c r="AP632" s="4">
        <v>1216.0400000000002</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1912.3368571428568</v>
      </c>
      <c r="AL637" s="53">
        <v>1</v>
      </c>
      <c r="AM637" s="144">
        <v>1912.3368571428568</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1475.424</v>
      </c>
      <c r="AL638" s="53">
        <v>1</v>
      </c>
      <c r="AM638" s="144">
        <v>1475.424</v>
      </c>
      <c r="AN638" s="8"/>
      <c r="AO638" s="16" t="s">
        <v>554</v>
      </c>
      <c r="AP638" s="9">
        <v>10096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2022.8799999999997</v>
      </c>
      <c r="AL639" s="53">
        <v>1</v>
      </c>
      <c r="AM639" s="144">
        <v>2022.8799999999997</v>
      </c>
      <c r="AN639" s="8"/>
      <c r="AO639" s="16" t="s">
        <v>472</v>
      </c>
      <c r="AP639" s="9">
        <v>2362.1668571428568</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4714.3440000000001</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1018.0800000000002</v>
      </c>
      <c r="AL641" s="53">
        <v>1</v>
      </c>
      <c r="AM641" s="144">
        <v>1018.0800000000002</v>
      </c>
      <c r="AN641" s="8"/>
      <c r="AO641" s="16"/>
      <c r="AP641" s="10">
        <v>17172.510857142857</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17172.510857142854</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17172.510857142854</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-1346.7766857142856</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15825.734171428569</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718</v>
      </c>
      <c r="AE657" s="191"/>
      <c r="AF657" s="191"/>
      <c r="AG657" s="191"/>
      <c r="AH657" s="191"/>
      <c r="AI657" s="191"/>
      <c r="AJ657" s="191"/>
      <c r="AK657" s="191"/>
      <c r="AL657" s="191"/>
      <c r="AM657" s="191"/>
      <c r="AO657" s="121">
        <v>3</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803</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804</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798</v>
      </c>
      <c r="AG11" s="243"/>
      <c r="AH11" s="243"/>
      <c r="AI11" s="247" t="s">
        <v>836</v>
      </c>
      <c r="AJ11" s="248"/>
      <c r="AK11" s="270" t="s">
        <v>835</v>
      </c>
      <c r="AL11" s="271"/>
      <c r="AM11" s="272"/>
      <c r="AY11" s="114">
        <v>21596.02</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609</v>
      </c>
      <c r="AD29" s="237" t="s">
        <v>799</v>
      </c>
      <c r="AE29" s="237"/>
      <c r="AF29" s="237"/>
      <c r="AG29" s="237"/>
      <c r="AH29" s="237"/>
      <c r="AI29" s="237"/>
      <c r="AJ29" s="237"/>
      <c r="AK29" s="153">
        <v>1</v>
      </c>
      <c r="AL29" s="27"/>
      <c r="AM29" s="27"/>
      <c r="AO29" s="149"/>
      <c r="AP29" s="149"/>
      <c r="AQ29" s="149"/>
    </row>
    <row r="30" spans="1:43" hidden="1">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613</v>
      </c>
      <c r="AD30" s="238" t="s">
        <v>800</v>
      </c>
      <c r="AE30" s="238"/>
      <c r="AF30" s="238"/>
      <c r="AG30" s="238"/>
      <c r="AH30" s="238"/>
      <c r="AI30" s="238"/>
      <c r="AJ30" s="238"/>
      <c r="AK30" s="153">
        <v>1</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609</v>
      </c>
      <c r="AD37" s="93" t="s">
        <v>105</v>
      </c>
      <c r="AE37" s="30" t="s">
        <v>232</v>
      </c>
      <c r="AF37" s="135" t="s">
        <v>146</v>
      </c>
      <c r="AG37" s="136" t="s">
        <v>145</v>
      </c>
      <c r="AH37" s="135" t="s">
        <v>144</v>
      </c>
      <c r="AI37" s="136" t="s">
        <v>147</v>
      </c>
      <c r="AJ37" s="136" t="s">
        <v>149</v>
      </c>
      <c r="AK37" s="31">
        <v>2520</v>
      </c>
      <c r="AL37" s="32">
        <v>1</v>
      </c>
      <c r="AM37" s="39">
        <v>2520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2520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hidden="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613</v>
      </c>
      <c r="AD130" s="235" t="s">
        <v>639</v>
      </c>
      <c r="AE130" s="235"/>
      <c r="AF130" s="235"/>
      <c r="AG130" s="235"/>
      <c r="AH130" s="235"/>
      <c r="AI130" s="235"/>
      <c r="AJ130" s="235"/>
      <c r="AK130" s="45"/>
      <c r="AL130" s="37" t="s">
        <v>609</v>
      </c>
      <c r="AM130" s="46"/>
    </row>
    <row r="131" spans="1:43" ht="15"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609</v>
      </c>
      <c r="AD131" s="231" t="s">
        <v>808</v>
      </c>
      <c r="AE131" s="231"/>
      <c r="AF131" s="231"/>
      <c r="AG131" s="231"/>
      <c r="AH131" s="231"/>
      <c r="AI131" s="231"/>
      <c r="AJ131" s="231"/>
      <c r="AK131" s="47">
        <v>4</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hidden="1"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613</v>
      </c>
      <c r="AD133" s="230" t="s">
        <v>641</v>
      </c>
      <c r="AE133" s="230"/>
      <c r="AF133" s="230"/>
      <c r="AG133" s="230"/>
      <c r="AH133" s="230"/>
      <c r="AI133" s="230"/>
      <c r="AJ133" s="230"/>
      <c r="AK133" s="153">
        <v>4</v>
      </c>
      <c r="AL133" s="25"/>
      <c r="AM133" s="25"/>
      <c r="AN133" s="2" t="s">
        <v>609</v>
      </c>
      <c r="AO133" s="229" t="s">
        <v>223</v>
      </c>
      <c r="AP133" s="229"/>
      <c r="AQ133" s="229"/>
    </row>
    <row r="134" spans="1:43">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609</v>
      </c>
      <c r="AD134" s="231" t="s">
        <v>809</v>
      </c>
      <c r="AE134" s="231"/>
      <c r="AF134" s="231"/>
      <c r="AG134" s="231"/>
      <c r="AH134" s="231"/>
      <c r="AI134" s="231"/>
      <c r="AJ134" s="231"/>
      <c r="AK134" s="153">
        <v>3</v>
      </c>
      <c r="AL134" s="25"/>
      <c r="AM134" s="25"/>
      <c r="AN134" s="2"/>
      <c r="AO134" s="229" t="s">
        <v>220</v>
      </c>
      <c r="AP134" s="229"/>
      <c r="AQ134" s="229"/>
    </row>
    <row r="135" spans="1:43" ht="15" hidden="1"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613</v>
      </c>
      <c r="AD135" s="230" t="s">
        <v>642</v>
      </c>
      <c r="AE135" s="230"/>
      <c r="AF135" s="230"/>
      <c r="AG135" s="230"/>
      <c r="AH135" s="230"/>
      <c r="AI135" s="230"/>
      <c r="AJ135" s="230"/>
      <c r="AK135" s="153">
        <v>3</v>
      </c>
      <c r="AL135" s="25"/>
      <c r="AM135" s="25"/>
      <c r="AN135" s="2"/>
      <c r="AO135" s="229" t="s">
        <v>219</v>
      </c>
      <c r="AP135" s="229"/>
      <c r="AQ135" s="229"/>
    </row>
    <row r="136" spans="1:43" ht="20.100000000000001" customHeight="1">
      <c r="A136" s="25" t="e">
        <f>IF(SUM(J137:J145)=0,"HIDE","")</f>
        <v>#REF!</v>
      </c>
      <c r="B136" s="228" t="s">
        <v>66</v>
      </c>
      <c r="C136" s="228"/>
      <c r="D136" s="228"/>
      <c r="E136" s="228"/>
      <c r="F136" s="228"/>
      <c r="G136" s="228"/>
      <c r="H136" s="228"/>
      <c r="I136" s="228"/>
      <c r="J136" s="37" t="e">
        <f>SUM(J137:J145)</f>
        <v>#REF!</v>
      </c>
      <c r="K136" s="38"/>
      <c r="AC136" s="25" t="s">
        <v>609</v>
      </c>
      <c r="AD136" s="228" t="s">
        <v>66</v>
      </c>
      <c r="AE136" s="228"/>
      <c r="AF136" s="228"/>
      <c r="AG136" s="228"/>
      <c r="AH136" s="228"/>
      <c r="AI136" s="228"/>
      <c r="AJ136" s="228"/>
      <c r="AK136" s="228"/>
      <c r="AL136" s="37">
        <v>1</v>
      </c>
      <c r="AM136" s="38"/>
    </row>
    <row r="137" spans="1:43" ht="12"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609</v>
      </c>
      <c r="AD137" s="44" t="s">
        <v>46</v>
      </c>
      <c r="AE137" s="148" t="s">
        <v>643</v>
      </c>
      <c r="AF137" s="142" t="s">
        <v>146</v>
      </c>
      <c r="AG137" s="41"/>
      <c r="AH137" s="41"/>
      <c r="AI137" s="41"/>
      <c r="AJ137" s="41"/>
      <c r="AK137" s="39">
        <v>3990</v>
      </c>
      <c r="AL137" s="34">
        <v>1</v>
      </c>
      <c r="AM137" s="39">
        <v>3990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customHeight="1">
      <c r="A159" s="25" t="e">
        <f>IF($J$160=0,"HIDE","")</f>
        <v>#REF!</v>
      </c>
      <c r="B159" s="228" t="s">
        <v>112</v>
      </c>
      <c r="C159" s="228"/>
      <c r="D159" s="228"/>
      <c r="E159" s="228"/>
      <c r="F159" s="228"/>
      <c r="G159" s="228"/>
      <c r="H159" s="228"/>
      <c r="I159" s="228"/>
      <c r="J159" s="37"/>
      <c r="K159" s="130"/>
      <c r="AC159" s="25" t="s">
        <v>609</v>
      </c>
      <c r="AD159" s="228" t="s">
        <v>112</v>
      </c>
      <c r="AE159" s="228"/>
      <c r="AF159" s="228"/>
      <c r="AG159" s="228"/>
      <c r="AH159" s="228"/>
      <c r="AI159" s="228"/>
      <c r="AJ159" s="228"/>
      <c r="AK159" s="228"/>
      <c r="AL159" s="37"/>
      <c r="AM159" s="130"/>
    </row>
    <row r="160" spans="1:40" ht="12"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609</v>
      </c>
      <c r="AD160" s="44" t="s">
        <v>97</v>
      </c>
      <c r="AE160" s="148" t="s">
        <v>646</v>
      </c>
      <c r="AF160" s="142" t="s">
        <v>146</v>
      </c>
      <c r="AG160" s="41"/>
      <c r="AH160" s="41"/>
      <c r="AI160" s="41"/>
      <c r="AJ160" s="41"/>
      <c r="AK160" s="39">
        <v>840</v>
      </c>
      <c r="AL160" s="34">
        <v>2</v>
      </c>
      <c r="AM160" s="39">
        <v>1680</v>
      </c>
      <c r="AN160" s="5">
        <v>5670</v>
      </c>
    </row>
    <row r="161" spans="1:43" ht="12" customHeight="1">
      <c r="A161" s="25" t="e">
        <f>IF($J$160=0,"HIDE","")</f>
        <v>#REF!</v>
      </c>
      <c r="B161" s="35"/>
      <c r="C161" s="148"/>
      <c r="D161" s="41"/>
      <c r="E161" s="41"/>
      <c r="F161" s="41"/>
      <c r="G161" s="41"/>
      <c r="H161" s="41"/>
      <c r="I161" s="48"/>
      <c r="J161" s="51"/>
      <c r="K161" s="33"/>
      <c r="L161" s="5"/>
      <c r="AC161" s="25" t="s">
        <v>609</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609</v>
      </c>
      <c r="AD164" s="44" t="s">
        <v>479</v>
      </c>
      <c r="AE164" s="217" t="s">
        <v>478</v>
      </c>
      <c r="AF164" s="217"/>
      <c r="AG164" s="217"/>
      <c r="AH164" s="217"/>
      <c r="AI164" s="217"/>
      <c r="AJ164" s="41"/>
      <c r="AK164" s="52">
        <v>27.54</v>
      </c>
      <c r="AL164" s="53">
        <v>4</v>
      </c>
      <c r="AM164" s="39">
        <v>110.16</v>
      </c>
      <c r="AN164" s="5"/>
    </row>
    <row r="165" spans="1:43" ht="12"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609</v>
      </c>
      <c r="AD165" s="44" t="s">
        <v>479</v>
      </c>
      <c r="AE165" s="217" t="s">
        <v>481</v>
      </c>
      <c r="AF165" s="217"/>
      <c r="AG165" s="217"/>
      <c r="AH165" s="217"/>
      <c r="AI165" s="217"/>
      <c r="AJ165" s="41"/>
      <c r="AK165" s="52">
        <v>27.54</v>
      </c>
      <c r="AL165" s="53">
        <v>2</v>
      </c>
      <c r="AM165" s="39">
        <v>55.08</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customHeight="1">
      <c r="A167" s="25" t="e">
        <f t="shared" si="15"/>
        <v>#REF!</v>
      </c>
      <c r="B167" s="44" t="s">
        <v>480</v>
      </c>
      <c r="C167" s="217" t="s">
        <v>477</v>
      </c>
      <c r="D167" s="217"/>
      <c r="E167" s="217"/>
      <c r="F167" s="217"/>
      <c r="G167" s="217"/>
      <c r="H167" s="41"/>
      <c r="I167" s="54">
        <v>56.78</v>
      </c>
      <c r="J167" s="55" t="e">
        <f>#REF!</f>
        <v>#REF!</v>
      </c>
      <c r="K167" s="39" t="e">
        <f>I167*J167</f>
        <v>#REF!</v>
      </c>
      <c r="L167" s="5"/>
      <c r="AC167" s="25" t="s">
        <v>609</v>
      </c>
      <c r="AD167" s="44" t="s">
        <v>480</v>
      </c>
      <c r="AE167" s="217" t="s">
        <v>477</v>
      </c>
      <c r="AF167" s="217"/>
      <c r="AG167" s="217"/>
      <c r="AH167" s="217"/>
      <c r="AI167" s="217"/>
      <c r="AJ167" s="41"/>
      <c r="AK167" s="54">
        <v>56.78</v>
      </c>
      <c r="AL167" s="55">
        <v>1</v>
      </c>
      <c r="AM167" s="39">
        <v>56.78</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8</v>
      </c>
      <c r="AM168" s="39">
        <v>220.32</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782.01</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2</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609</v>
      </c>
      <c r="AD268" s="226" t="s">
        <v>789</v>
      </c>
      <c r="AE268" s="226"/>
      <c r="AF268" s="226"/>
      <c r="AG268" s="226"/>
      <c r="AH268" s="226"/>
      <c r="AI268" s="226"/>
      <c r="AJ268" s="226"/>
      <c r="AK268" s="226"/>
      <c r="AL268" s="59">
        <v>0</v>
      </c>
      <c r="AM268" s="119" t="b">
        <v>0</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609</v>
      </c>
      <c r="AD272" s="226" t="s">
        <v>812</v>
      </c>
      <c r="AE272" s="226"/>
      <c r="AF272" s="226"/>
      <c r="AG272" s="226"/>
      <c r="AH272" s="226"/>
      <c r="AI272" s="226"/>
      <c r="AJ272" s="226"/>
      <c r="AK272" s="226"/>
      <c r="AL272" s="59">
        <v>0</v>
      </c>
      <c r="AM272" s="119" t="b">
        <v>0</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832</v>
      </c>
      <c r="AE297" s="226"/>
      <c r="AF297" s="226"/>
      <c r="AG297" s="226"/>
      <c r="AH297" s="226"/>
      <c r="AI297" s="226"/>
      <c r="AJ297" s="226"/>
      <c r="AK297" s="226"/>
      <c r="AL297" s="59">
        <v>1</v>
      </c>
      <c r="AM297" s="126" t="s">
        <v>613</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832</v>
      </c>
      <c r="AE298" s="226"/>
      <c r="AF298" s="226"/>
      <c r="AG298" s="226"/>
      <c r="AH298" s="226"/>
      <c r="AI298" s="226"/>
      <c r="AJ298" s="226"/>
      <c r="AK298" s="226"/>
      <c r="AL298" s="59">
        <v>1</v>
      </c>
      <c r="AM298" s="125" t="s">
        <v>613</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183</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609</v>
      </c>
      <c r="AD313" s="95" t="s">
        <v>404</v>
      </c>
      <c r="AE313" s="189" t="s">
        <v>241</v>
      </c>
      <c r="AF313" s="189"/>
      <c r="AG313" s="189"/>
      <c r="AH313" s="189"/>
      <c r="AI313" s="189"/>
      <c r="AJ313" s="63" t="s">
        <v>333</v>
      </c>
      <c r="AK313" s="39">
        <v>14.8</v>
      </c>
      <c r="AL313" s="64">
        <v>1</v>
      </c>
      <c r="AM313" s="39">
        <v>14.8</v>
      </c>
    </row>
    <row r="314" spans="1:39" ht="14.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609</v>
      </c>
      <c r="AD314" s="95" t="s">
        <v>404</v>
      </c>
      <c r="AE314" s="189" t="s">
        <v>240</v>
      </c>
      <c r="AF314" s="189"/>
      <c r="AG314" s="189"/>
      <c r="AH314" s="189"/>
      <c r="AI314" s="189"/>
      <c r="AJ314" s="63" t="s">
        <v>333</v>
      </c>
      <c r="AK314" s="39">
        <v>14.8</v>
      </c>
      <c r="AL314" s="64">
        <v>1</v>
      </c>
      <c r="AM314" s="39">
        <v>14.8</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66</v>
      </c>
      <c r="AM332" s="39">
        <v>72.046071428571437</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50</v>
      </c>
      <c r="AM334" s="39">
        <v>121.2</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1232.0040714285713</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39.199999999999996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609</v>
      </c>
      <c r="AD592" s="217" t="s">
        <v>235</v>
      </c>
      <c r="AE592" s="217"/>
      <c r="AF592" s="217"/>
      <c r="AG592" s="217"/>
      <c r="AH592" s="217"/>
      <c r="AI592" s="217"/>
      <c r="AJ592" s="217"/>
      <c r="AK592" s="80">
        <v>157.91999999999999</v>
      </c>
      <c r="AL592" s="53">
        <v>1</v>
      </c>
      <c r="AM592" s="34">
        <v>157.91999999999999</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4</v>
      </c>
      <c r="AM594" s="34">
        <v>541.43999999999994</v>
      </c>
      <c r="AN594">
        <v>1768.7040000000002</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46.833333333333329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customHeight="1">
      <c r="A601" s="25" t="e">
        <f t="shared" si="50"/>
        <v>#REF!</v>
      </c>
      <c r="B601" s="217" t="s">
        <v>447</v>
      </c>
      <c r="C601" s="217"/>
      <c r="D601" s="217"/>
      <c r="E601" s="217"/>
      <c r="F601" s="217"/>
      <c r="G601" s="217"/>
      <c r="H601" s="217"/>
      <c r="I601" s="81" t="e">
        <f>#REF!</f>
        <v>#REF!</v>
      </c>
      <c r="J601" s="53" t="e">
        <f t="shared" si="51"/>
        <v>#REF!</v>
      </c>
      <c r="K601" s="34" t="e">
        <f t="shared" si="52"/>
        <v>#REF!</v>
      </c>
      <c r="AC601" s="25" t="s">
        <v>609</v>
      </c>
      <c r="AD601" s="217" t="s">
        <v>447</v>
      </c>
      <c r="AE601" s="217"/>
      <c r="AF601" s="217"/>
      <c r="AG601" s="217"/>
      <c r="AH601" s="217"/>
      <c r="AI601" s="217"/>
      <c r="AJ601" s="217"/>
      <c r="AK601" s="81">
        <v>90.24</v>
      </c>
      <c r="AL601" s="53">
        <v>1</v>
      </c>
      <c r="AM601" s="34">
        <v>90.24</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2113.12</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24</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565.6</v>
      </c>
      <c r="AL619" s="53">
        <v>1</v>
      </c>
      <c r="AM619" s="34">
        <v>565.6</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1357.44</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2520</v>
      </c>
      <c r="AL624" s="53">
        <v>1</v>
      </c>
      <c r="AM624" s="144">
        <v>2520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609</v>
      </c>
      <c r="AD631" s="201" t="s">
        <v>467</v>
      </c>
      <c r="AE631" s="201"/>
      <c r="AF631" s="201"/>
      <c r="AG631" s="201"/>
      <c r="AH631" s="201"/>
      <c r="AI631" s="201"/>
      <c r="AJ631" s="201"/>
      <c r="AK631" s="81">
        <v>5670</v>
      </c>
      <c r="AL631" s="53">
        <v>1</v>
      </c>
      <c r="AM631" s="144">
        <v>5670</v>
      </c>
      <c r="AN631" s="8"/>
      <c r="AO631" s="14" t="s">
        <v>490</v>
      </c>
      <c r="AP631" s="15">
        <v>3881.8240000000001</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782.01</v>
      </c>
      <c r="AL632" s="53">
        <v>1</v>
      </c>
      <c r="AM632" s="144">
        <v>782.01</v>
      </c>
      <c r="AN632" s="8"/>
      <c r="AO632" s="16" t="s">
        <v>491</v>
      </c>
      <c r="AP632" s="4">
        <v>1555.4</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1931.7440714285713</v>
      </c>
      <c r="AL637" s="53">
        <v>1</v>
      </c>
      <c r="AM637" s="144">
        <v>1931.7440714285713</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1768.7040000000002</v>
      </c>
      <c r="AL638" s="53">
        <v>1</v>
      </c>
      <c r="AM638" s="144">
        <v>1768.7040000000002</v>
      </c>
      <c r="AN638" s="8"/>
      <c r="AO638" s="16" t="s">
        <v>554</v>
      </c>
      <c r="AP638" s="9">
        <v>15766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2113.12</v>
      </c>
      <c r="AL639" s="53">
        <v>1</v>
      </c>
      <c r="AM639" s="144">
        <v>2113.12</v>
      </c>
      <c r="AN639" s="8"/>
      <c r="AO639" s="16" t="s">
        <v>472</v>
      </c>
      <c r="AP639" s="9">
        <v>2713.7540714285715</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5437.2240000000002</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1357.44</v>
      </c>
      <c r="AL641" s="53">
        <v>1</v>
      </c>
      <c r="AM641" s="144">
        <v>1357.44</v>
      </c>
      <c r="AN641" s="8"/>
      <c r="AO641" s="16"/>
      <c r="AP641" s="10">
        <v>23916.978071428573</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23916.97807142857</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23916.97807142857</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-2320.955407142857</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21596.022664285712</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782</v>
      </c>
      <c r="AE657" s="191"/>
      <c r="AF657" s="191"/>
      <c r="AG657" s="191"/>
      <c r="AH657" s="191"/>
      <c r="AI657" s="191"/>
      <c r="AJ657" s="191"/>
      <c r="AK657" s="191"/>
      <c r="AL657" s="191"/>
      <c r="AM657" s="191"/>
      <c r="AO657" s="121">
        <v>4</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803</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804</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825</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798</v>
      </c>
      <c r="AG11" s="243"/>
      <c r="AH11" s="243"/>
      <c r="AI11" s="247" t="s">
        <v>834</v>
      </c>
      <c r="AJ11" s="248"/>
      <c r="AK11" s="270" t="s">
        <v>830</v>
      </c>
      <c r="AL11" s="271"/>
      <c r="AM11" s="272"/>
      <c r="AY11" s="114">
        <v>22371.8</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609</v>
      </c>
      <c r="AD29" s="237" t="s">
        <v>799</v>
      </c>
      <c r="AE29" s="237"/>
      <c r="AF29" s="237"/>
      <c r="AG29" s="237"/>
      <c r="AH29" s="237"/>
      <c r="AI29" s="237"/>
      <c r="AJ29" s="237"/>
      <c r="AK29" s="153">
        <v>1</v>
      </c>
      <c r="AL29" s="27"/>
      <c r="AM29" s="27"/>
      <c r="AO29" s="149"/>
      <c r="AP29" s="149"/>
      <c r="AQ29" s="149"/>
    </row>
    <row r="30" spans="1:43" hidden="1">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613</v>
      </c>
      <c r="AD30" s="238" t="s">
        <v>800</v>
      </c>
      <c r="AE30" s="238"/>
      <c r="AF30" s="238"/>
      <c r="AG30" s="238"/>
      <c r="AH30" s="238"/>
      <c r="AI30" s="238"/>
      <c r="AJ30" s="238"/>
      <c r="AK30" s="153">
        <v>1</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609</v>
      </c>
      <c r="AD37" s="93" t="s">
        <v>105</v>
      </c>
      <c r="AE37" s="30" t="s">
        <v>232</v>
      </c>
      <c r="AF37" s="135" t="s">
        <v>146</v>
      </c>
      <c r="AG37" s="136" t="s">
        <v>145</v>
      </c>
      <c r="AH37" s="135" t="s">
        <v>144</v>
      </c>
      <c r="AI37" s="136" t="s">
        <v>147</v>
      </c>
      <c r="AJ37" s="136" t="s">
        <v>149</v>
      </c>
      <c r="AK37" s="31">
        <v>2520</v>
      </c>
      <c r="AL37" s="32">
        <v>1</v>
      </c>
      <c r="AM37" s="39">
        <v>2520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2520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hidden="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613</v>
      </c>
      <c r="AD130" s="235" t="s">
        <v>639</v>
      </c>
      <c r="AE130" s="235"/>
      <c r="AF130" s="235"/>
      <c r="AG130" s="235"/>
      <c r="AH130" s="235"/>
      <c r="AI130" s="235"/>
      <c r="AJ130" s="235"/>
      <c r="AK130" s="45"/>
      <c r="AL130" s="37" t="s">
        <v>609</v>
      </c>
      <c r="AM130" s="46"/>
    </row>
    <row r="131" spans="1:43" ht="15"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609</v>
      </c>
      <c r="AD131" s="231" t="s">
        <v>808</v>
      </c>
      <c r="AE131" s="231"/>
      <c r="AF131" s="231"/>
      <c r="AG131" s="231"/>
      <c r="AH131" s="231"/>
      <c r="AI131" s="231"/>
      <c r="AJ131" s="231"/>
      <c r="AK131" s="47">
        <v>4</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hidden="1"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613</v>
      </c>
      <c r="AD133" s="230" t="s">
        <v>641</v>
      </c>
      <c r="AE133" s="230"/>
      <c r="AF133" s="230"/>
      <c r="AG133" s="230"/>
      <c r="AH133" s="230"/>
      <c r="AI133" s="230"/>
      <c r="AJ133" s="230"/>
      <c r="AK133" s="153">
        <v>4</v>
      </c>
      <c r="AL133" s="25"/>
      <c r="AM133" s="25"/>
      <c r="AN133" s="2" t="s">
        <v>609</v>
      </c>
      <c r="AO133" s="229" t="s">
        <v>223</v>
      </c>
      <c r="AP133" s="229"/>
      <c r="AQ133" s="229"/>
    </row>
    <row r="134" spans="1:43">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609</v>
      </c>
      <c r="AD134" s="231" t="s">
        <v>809</v>
      </c>
      <c r="AE134" s="231"/>
      <c r="AF134" s="231"/>
      <c r="AG134" s="231"/>
      <c r="AH134" s="231"/>
      <c r="AI134" s="231"/>
      <c r="AJ134" s="231"/>
      <c r="AK134" s="153">
        <v>3</v>
      </c>
      <c r="AL134" s="25"/>
      <c r="AM134" s="25"/>
      <c r="AN134" s="2"/>
      <c r="AO134" s="229" t="s">
        <v>220</v>
      </c>
      <c r="AP134" s="229"/>
      <c r="AQ134" s="229"/>
    </row>
    <row r="135" spans="1:43" ht="15" hidden="1"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613</v>
      </c>
      <c r="AD135" s="230" t="s">
        <v>642</v>
      </c>
      <c r="AE135" s="230"/>
      <c r="AF135" s="230"/>
      <c r="AG135" s="230"/>
      <c r="AH135" s="230"/>
      <c r="AI135" s="230"/>
      <c r="AJ135" s="230"/>
      <c r="AK135" s="153">
        <v>3</v>
      </c>
      <c r="AL135" s="25"/>
      <c r="AM135" s="25"/>
      <c r="AN135" s="2"/>
      <c r="AO135" s="229" t="s">
        <v>219</v>
      </c>
      <c r="AP135" s="229"/>
      <c r="AQ135" s="229"/>
    </row>
    <row r="136" spans="1:43" ht="20.100000000000001" customHeight="1">
      <c r="A136" s="25" t="e">
        <f>IF(SUM(J137:J145)=0,"HIDE","")</f>
        <v>#REF!</v>
      </c>
      <c r="B136" s="228" t="s">
        <v>66</v>
      </c>
      <c r="C136" s="228"/>
      <c r="D136" s="228"/>
      <c r="E136" s="228"/>
      <c r="F136" s="228"/>
      <c r="G136" s="228"/>
      <c r="H136" s="228"/>
      <c r="I136" s="228"/>
      <c r="J136" s="37" t="e">
        <f>SUM(J137:J145)</f>
        <v>#REF!</v>
      </c>
      <c r="K136" s="38"/>
      <c r="AC136" s="25" t="s">
        <v>609</v>
      </c>
      <c r="AD136" s="228" t="s">
        <v>66</v>
      </c>
      <c r="AE136" s="228"/>
      <c r="AF136" s="228"/>
      <c r="AG136" s="228"/>
      <c r="AH136" s="228"/>
      <c r="AI136" s="228"/>
      <c r="AJ136" s="228"/>
      <c r="AK136" s="228"/>
      <c r="AL136" s="37">
        <v>1</v>
      </c>
      <c r="AM136" s="38"/>
    </row>
    <row r="137" spans="1:43" ht="12"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609</v>
      </c>
      <c r="AD137" s="44" t="s">
        <v>46</v>
      </c>
      <c r="AE137" s="148" t="s">
        <v>643</v>
      </c>
      <c r="AF137" s="142" t="s">
        <v>146</v>
      </c>
      <c r="AG137" s="41"/>
      <c r="AH137" s="41"/>
      <c r="AI137" s="41"/>
      <c r="AJ137" s="41"/>
      <c r="AK137" s="39">
        <v>3990</v>
      </c>
      <c r="AL137" s="34">
        <v>1</v>
      </c>
      <c r="AM137" s="39">
        <v>3990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customHeight="1">
      <c r="A159" s="25" t="e">
        <f>IF($J$160=0,"HIDE","")</f>
        <v>#REF!</v>
      </c>
      <c r="B159" s="228" t="s">
        <v>112</v>
      </c>
      <c r="C159" s="228"/>
      <c r="D159" s="228"/>
      <c r="E159" s="228"/>
      <c r="F159" s="228"/>
      <c r="G159" s="228"/>
      <c r="H159" s="228"/>
      <c r="I159" s="228"/>
      <c r="J159" s="37"/>
      <c r="K159" s="130"/>
      <c r="AC159" s="25" t="s">
        <v>609</v>
      </c>
      <c r="AD159" s="228" t="s">
        <v>112</v>
      </c>
      <c r="AE159" s="228"/>
      <c r="AF159" s="228"/>
      <c r="AG159" s="228"/>
      <c r="AH159" s="228"/>
      <c r="AI159" s="228"/>
      <c r="AJ159" s="228"/>
      <c r="AK159" s="228"/>
      <c r="AL159" s="37"/>
      <c r="AM159" s="130"/>
    </row>
    <row r="160" spans="1:40" ht="12"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609</v>
      </c>
      <c r="AD160" s="44" t="s">
        <v>97</v>
      </c>
      <c r="AE160" s="148" t="s">
        <v>646</v>
      </c>
      <c r="AF160" s="142" t="s">
        <v>146</v>
      </c>
      <c r="AG160" s="41"/>
      <c r="AH160" s="41"/>
      <c r="AI160" s="41"/>
      <c r="AJ160" s="41"/>
      <c r="AK160" s="39">
        <v>840</v>
      </c>
      <c r="AL160" s="34">
        <v>2</v>
      </c>
      <c r="AM160" s="39">
        <v>1680</v>
      </c>
      <c r="AN160" s="5">
        <v>5670</v>
      </c>
    </row>
    <row r="161" spans="1:43" ht="12" customHeight="1">
      <c r="A161" s="25" t="e">
        <f>IF($J$160=0,"HIDE","")</f>
        <v>#REF!</v>
      </c>
      <c r="B161" s="35"/>
      <c r="C161" s="148"/>
      <c r="D161" s="41"/>
      <c r="E161" s="41"/>
      <c r="F161" s="41"/>
      <c r="G161" s="41"/>
      <c r="H161" s="41"/>
      <c r="I161" s="48"/>
      <c r="J161" s="51"/>
      <c r="K161" s="33"/>
      <c r="L161" s="5"/>
      <c r="AC161" s="25" t="s">
        <v>609</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609</v>
      </c>
      <c r="AD164" s="44" t="s">
        <v>479</v>
      </c>
      <c r="AE164" s="217" t="s">
        <v>478</v>
      </c>
      <c r="AF164" s="217"/>
      <c r="AG164" s="217"/>
      <c r="AH164" s="217"/>
      <c r="AI164" s="217"/>
      <c r="AJ164" s="41"/>
      <c r="AK164" s="52">
        <v>27.54</v>
      </c>
      <c r="AL164" s="53">
        <v>4</v>
      </c>
      <c r="AM164" s="39">
        <v>110.16</v>
      </c>
      <c r="AN164" s="5"/>
    </row>
    <row r="165" spans="1:43" ht="12"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609</v>
      </c>
      <c r="AD165" s="44" t="s">
        <v>479</v>
      </c>
      <c r="AE165" s="217" t="s">
        <v>481</v>
      </c>
      <c r="AF165" s="217"/>
      <c r="AG165" s="217"/>
      <c r="AH165" s="217"/>
      <c r="AI165" s="217"/>
      <c r="AJ165" s="41"/>
      <c r="AK165" s="52">
        <v>27.54</v>
      </c>
      <c r="AL165" s="53">
        <v>2</v>
      </c>
      <c r="AM165" s="39">
        <v>55.08</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customHeight="1">
      <c r="A167" s="25" t="e">
        <f t="shared" si="15"/>
        <v>#REF!</v>
      </c>
      <c r="B167" s="44" t="s">
        <v>480</v>
      </c>
      <c r="C167" s="217" t="s">
        <v>477</v>
      </c>
      <c r="D167" s="217"/>
      <c r="E167" s="217"/>
      <c r="F167" s="217"/>
      <c r="G167" s="217"/>
      <c r="H167" s="41"/>
      <c r="I167" s="54">
        <v>56.78</v>
      </c>
      <c r="J167" s="55" t="e">
        <f>#REF!</f>
        <v>#REF!</v>
      </c>
      <c r="K167" s="39" t="e">
        <f>I167*J167</f>
        <v>#REF!</v>
      </c>
      <c r="L167" s="5"/>
      <c r="AC167" s="25" t="s">
        <v>609</v>
      </c>
      <c r="AD167" s="44" t="s">
        <v>480</v>
      </c>
      <c r="AE167" s="217" t="s">
        <v>477</v>
      </c>
      <c r="AF167" s="217"/>
      <c r="AG167" s="217"/>
      <c r="AH167" s="217"/>
      <c r="AI167" s="217"/>
      <c r="AJ167" s="41"/>
      <c r="AK167" s="54">
        <v>56.78</v>
      </c>
      <c r="AL167" s="55">
        <v>1</v>
      </c>
      <c r="AM167" s="39">
        <v>56.78</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8</v>
      </c>
      <c r="AM168" s="39">
        <v>220.32</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782.01</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2</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609</v>
      </c>
      <c r="AD175" s="231" t="s">
        <v>827</v>
      </c>
      <c r="AE175" s="231"/>
      <c r="AF175" s="231"/>
      <c r="AG175" s="231"/>
      <c r="AH175" s="231"/>
      <c r="AI175" s="231"/>
      <c r="AJ175" s="231"/>
      <c r="AK175" s="153">
        <v>4</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hidden="1"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613</v>
      </c>
      <c r="AD179" s="230" t="s">
        <v>651</v>
      </c>
      <c r="AE179" s="230"/>
      <c r="AF179" s="230"/>
      <c r="AG179" s="230"/>
      <c r="AH179" s="230"/>
      <c r="AI179" s="230"/>
      <c r="AJ179" s="230"/>
      <c r="AK179" s="153">
        <v>4</v>
      </c>
      <c r="AL179" s="27"/>
      <c r="AM179" s="27"/>
      <c r="AO179" s="229" t="s">
        <v>237</v>
      </c>
      <c r="AP179" s="229"/>
      <c r="AQ179" s="229"/>
    </row>
    <row r="180" spans="1:43">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609</v>
      </c>
      <c r="AD180" s="230" t="s">
        <v>652</v>
      </c>
      <c r="AE180" s="230"/>
      <c r="AF180" s="230"/>
      <c r="AG180" s="230"/>
      <c r="AH180" s="230"/>
      <c r="AI180" s="230"/>
      <c r="AJ180" s="230"/>
      <c r="AK180" s="153">
        <v>4</v>
      </c>
      <c r="AL180" s="27"/>
      <c r="AM180" s="27"/>
      <c r="AO180" s="229" t="s">
        <v>238</v>
      </c>
      <c r="AP180" s="229"/>
      <c r="AQ180" s="229"/>
    </row>
    <row r="181" spans="1:43" ht="20.100000000000001" customHeight="1">
      <c r="A181" s="25" t="e">
        <f t="shared" ref="A181:A205" si="16">IF(J181=0,"HIDE","")</f>
        <v>#REF!</v>
      </c>
      <c r="B181" s="228" t="s">
        <v>486</v>
      </c>
      <c r="C181" s="228"/>
      <c r="D181" s="228"/>
      <c r="E181" s="228"/>
      <c r="F181" s="228"/>
      <c r="G181" s="228"/>
      <c r="H181" s="228"/>
      <c r="I181" s="228"/>
      <c r="J181" s="37" t="e">
        <f>SUM(J182:J187)</f>
        <v>#REF!</v>
      </c>
      <c r="K181" s="38"/>
      <c r="AC181" s="25" t="s">
        <v>609</v>
      </c>
      <c r="AD181" s="228" t="s">
        <v>486</v>
      </c>
      <c r="AE181" s="228"/>
      <c r="AF181" s="228"/>
      <c r="AG181" s="228"/>
      <c r="AH181" s="228"/>
      <c r="AI181" s="228"/>
      <c r="AJ181" s="228"/>
      <c r="AK181" s="228"/>
      <c r="AL181" s="37">
        <v>8</v>
      </c>
      <c r="AM181" s="38"/>
    </row>
    <row r="182" spans="1:43" ht="12"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609</v>
      </c>
      <c r="AD182" s="92" t="s">
        <v>101</v>
      </c>
      <c r="AE182" s="148" t="s">
        <v>193</v>
      </c>
      <c r="AF182" s="138" t="s">
        <v>146</v>
      </c>
      <c r="AG182" s="41"/>
      <c r="AH182" s="41"/>
      <c r="AI182" s="41"/>
      <c r="AJ182" s="41"/>
      <c r="AK182" s="39">
        <v>179</v>
      </c>
      <c r="AL182" s="34">
        <v>4</v>
      </c>
      <c r="AM182" s="39">
        <v>716</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609</v>
      </c>
      <c r="AD185" s="44" t="s">
        <v>52</v>
      </c>
      <c r="AE185" s="148" t="s">
        <v>113</v>
      </c>
      <c r="AF185" s="138" t="s">
        <v>146</v>
      </c>
      <c r="AG185" s="41"/>
      <c r="AH185" s="41"/>
      <c r="AI185" s="41"/>
      <c r="AJ185" s="41"/>
      <c r="AK185" s="39">
        <v>53</v>
      </c>
      <c r="AL185" s="34">
        <v>4</v>
      </c>
      <c r="AM185" s="39">
        <v>212</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928</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609</v>
      </c>
      <c r="AD268" s="226" t="s">
        <v>789</v>
      </c>
      <c r="AE268" s="226"/>
      <c r="AF268" s="226"/>
      <c r="AG268" s="226"/>
      <c r="AH268" s="226"/>
      <c r="AI268" s="226"/>
      <c r="AJ268" s="226"/>
      <c r="AK268" s="226"/>
      <c r="AL268" s="59">
        <v>0</v>
      </c>
      <c r="AM268" s="119" t="b">
        <v>0</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609</v>
      </c>
      <c r="AD272" s="226" t="s">
        <v>812</v>
      </c>
      <c r="AE272" s="226"/>
      <c r="AF272" s="226"/>
      <c r="AG272" s="226"/>
      <c r="AH272" s="226"/>
      <c r="AI272" s="226"/>
      <c r="AJ272" s="226"/>
      <c r="AK272" s="226"/>
      <c r="AL272" s="59">
        <v>0</v>
      </c>
      <c r="AM272" s="119" t="b">
        <v>0</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832</v>
      </c>
      <c r="AE297" s="226"/>
      <c r="AF297" s="226"/>
      <c r="AG297" s="226"/>
      <c r="AH297" s="226"/>
      <c r="AI297" s="226"/>
      <c r="AJ297" s="226"/>
      <c r="AK297" s="226"/>
      <c r="AL297" s="59">
        <v>1</v>
      </c>
      <c r="AM297" s="126" t="s">
        <v>613</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832</v>
      </c>
      <c r="AE298" s="226"/>
      <c r="AF298" s="226"/>
      <c r="AG298" s="226"/>
      <c r="AH298" s="226"/>
      <c r="AI298" s="226"/>
      <c r="AJ298" s="226"/>
      <c r="AK298" s="226"/>
      <c r="AL298" s="59">
        <v>1</v>
      </c>
      <c r="AM298" s="125" t="s">
        <v>613</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183</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609</v>
      </c>
      <c r="AD313" s="95" t="s">
        <v>404</v>
      </c>
      <c r="AE313" s="189" t="s">
        <v>241</v>
      </c>
      <c r="AF313" s="189"/>
      <c r="AG313" s="189"/>
      <c r="AH313" s="189"/>
      <c r="AI313" s="189"/>
      <c r="AJ313" s="63" t="s">
        <v>333</v>
      </c>
      <c r="AK313" s="39">
        <v>14.8</v>
      </c>
      <c r="AL313" s="64">
        <v>1</v>
      </c>
      <c r="AM313" s="39">
        <v>14.8</v>
      </c>
    </row>
    <row r="314" spans="1:39" ht="14.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609</v>
      </c>
      <c r="AD314" s="95" t="s">
        <v>404</v>
      </c>
      <c r="AE314" s="189" t="s">
        <v>240</v>
      </c>
      <c r="AF314" s="189"/>
      <c r="AG314" s="189"/>
      <c r="AH314" s="189"/>
      <c r="AI314" s="189"/>
      <c r="AJ314" s="63" t="s">
        <v>333</v>
      </c>
      <c r="AK314" s="39">
        <v>14.8</v>
      </c>
      <c r="AL314" s="64">
        <v>1</v>
      </c>
      <c r="AM314" s="39">
        <v>14.8</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66</v>
      </c>
      <c r="AM332" s="39">
        <v>72.046071428571437</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50</v>
      </c>
      <c r="AM334" s="39">
        <v>121.2</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1232.0040714285713</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39.199999999999996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609</v>
      </c>
      <c r="AD592" s="217" t="s">
        <v>235</v>
      </c>
      <c r="AE592" s="217"/>
      <c r="AF592" s="217"/>
      <c r="AG592" s="217"/>
      <c r="AH592" s="217"/>
      <c r="AI592" s="217"/>
      <c r="AJ592" s="217"/>
      <c r="AK592" s="80">
        <v>157.91999999999999</v>
      </c>
      <c r="AL592" s="53">
        <v>1</v>
      </c>
      <c r="AM592" s="34">
        <v>157.91999999999999</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4</v>
      </c>
      <c r="AM594" s="34">
        <v>541.43999999999994</v>
      </c>
      <c r="AN594">
        <v>1768.7040000000002</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49.833333333333329</v>
      </c>
    </row>
    <row r="597" spans="1:40" ht="12"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609</v>
      </c>
      <c r="AD597" s="217" t="s">
        <v>444</v>
      </c>
      <c r="AE597" s="217"/>
      <c r="AF597" s="217"/>
      <c r="AG597" s="217"/>
      <c r="AH597" s="217"/>
      <c r="AI597" s="217"/>
      <c r="AJ597" s="217"/>
      <c r="AK597" s="81">
        <v>135.35999999999999</v>
      </c>
      <c r="AL597" s="53">
        <v>1</v>
      </c>
      <c r="AM597" s="34">
        <v>135.35999999999999</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customHeight="1">
      <c r="A601" s="25" t="e">
        <f t="shared" si="50"/>
        <v>#REF!</v>
      </c>
      <c r="B601" s="217" t="s">
        <v>447</v>
      </c>
      <c r="C601" s="217"/>
      <c r="D601" s="217"/>
      <c r="E601" s="217"/>
      <c r="F601" s="217"/>
      <c r="G601" s="217"/>
      <c r="H601" s="217"/>
      <c r="I601" s="81" t="e">
        <f>#REF!</f>
        <v>#REF!</v>
      </c>
      <c r="J601" s="53" t="e">
        <f t="shared" si="51"/>
        <v>#REF!</v>
      </c>
      <c r="K601" s="34" t="e">
        <f t="shared" si="52"/>
        <v>#REF!</v>
      </c>
      <c r="AC601" s="25" t="s">
        <v>609</v>
      </c>
      <c r="AD601" s="217" t="s">
        <v>447</v>
      </c>
      <c r="AE601" s="217"/>
      <c r="AF601" s="217"/>
      <c r="AG601" s="217"/>
      <c r="AH601" s="217"/>
      <c r="AI601" s="217"/>
      <c r="AJ601" s="217"/>
      <c r="AK601" s="81">
        <v>90.24</v>
      </c>
      <c r="AL601" s="53">
        <v>1</v>
      </c>
      <c r="AM601" s="34">
        <v>90.24</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2248.4799999999996</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24</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565.6</v>
      </c>
      <c r="AL619" s="53">
        <v>1</v>
      </c>
      <c r="AM619" s="34">
        <v>565.6</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1357.44</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2520</v>
      </c>
      <c r="AL624" s="53">
        <v>1</v>
      </c>
      <c r="AM624" s="144">
        <v>2520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609</v>
      </c>
      <c r="AD631" s="201" t="s">
        <v>467</v>
      </c>
      <c r="AE631" s="201"/>
      <c r="AF631" s="201"/>
      <c r="AG631" s="201"/>
      <c r="AH631" s="201"/>
      <c r="AI631" s="201"/>
      <c r="AJ631" s="201"/>
      <c r="AK631" s="81">
        <v>5670</v>
      </c>
      <c r="AL631" s="53">
        <v>1</v>
      </c>
      <c r="AM631" s="144">
        <v>5670</v>
      </c>
      <c r="AN631" s="8"/>
      <c r="AO631" s="14" t="s">
        <v>490</v>
      </c>
      <c r="AP631" s="15">
        <v>4017.1839999999997</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782.01</v>
      </c>
      <c r="AL632" s="53">
        <v>1</v>
      </c>
      <c r="AM632" s="144">
        <v>782.01</v>
      </c>
      <c r="AN632" s="8"/>
      <c r="AO632" s="16" t="s">
        <v>491</v>
      </c>
      <c r="AP632" s="4">
        <v>1555.4</v>
      </c>
      <c r="AQ632" s="21">
        <v>0</v>
      </c>
      <c r="AR632" s="196" t="s">
        <v>493</v>
      </c>
      <c r="AS632" s="196"/>
      <c r="AT632" s="196"/>
      <c r="AU632" s="196"/>
      <c r="AV632" s="196"/>
      <c r="AW632" s="204"/>
    </row>
    <row r="633" spans="1:49" ht="12"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609</v>
      </c>
      <c r="AD633" s="201" t="s">
        <v>463</v>
      </c>
      <c r="AE633" s="201"/>
      <c r="AF633" s="201"/>
      <c r="AG633" s="201"/>
      <c r="AH633" s="201"/>
      <c r="AI633" s="201"/>
      <c r="AJ633" s="201"/>
      <c r="AK633" s="81">
        <v>928</v>
      </c>
      <c r="AL633" s="53">
        <v>1</v>
      </c>
      <c r="AM633" s="144">
        <v>928</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1931.7440714285713</v>
      </c>
      <c r="AL637" s="53">
        <v>1</v>
      </c>
      <c r="AM637" s="144">
        <v>1931.7440714285713</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1768.7040000000002</v>
      </c>
      <c r="AL638" s="53">
        <v>1</v>
      </c>
      <c r="AM638" s="144">
        <v>1768.7040000000002</v>
      </c>
      <c r="AN638" s="8"/>
      <c r="AO638" s="16" t="s">
        <v>554</v>
      </c>
      <c r="AP638" s="9">
        <v>16694</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2248.4799999999996</v>
      </c>
      <c r="AL639" s="53">
        <v>1</v>
      </c>
      <c r="AM639" s="144">
        <v>2248.4799999999996</v>
      </c>
      <c r="AN639" s="8"/>
      <c r="AO639" s="16" t="s">
        <v>472</v>
      </c>
      <c r="AP639" s="9">
        <v>2713.7540714285715</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5572.5839999999989</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1357.44</v>
      </c>
      <c r="AL641" s="53">
        <v>1</v>
      </c>
      <c r="AM641" s="144">
        <v>1357.44</v>
      </c>
      <c r="AN641" s="8"/>
      <c r="AO641" s="16"/>
      <c r="AP641" s="10">
        <v>24980.33807142857</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24980.33807142857</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24980.33807142857</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-2608.5354071428574</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22371.802664285715</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782</v>
      </c>
      <c r="AE657" s="191"/>
      <c r="AF657" s="191"/>
      <c r="AG657" s="191"/>
      <c r="AH657" s="191"/>
      <c r="AI657" s="191"/>
      <c r="AJ657" s="191"/>
      <c r="AK657" s="191"/>
      <c r="AL657" s="191"/>
      <c r="AM657" s="191"/>
      <c r="AO657" s="121">
        <v>4</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851</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737</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739</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603</v>
      </c>
      <c r="AJ9" s="243"/>
      <c r="AK9" s="244" t="s">
        <v>604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860</v>
      </c>
      <c r="AJ11" s="248"/>
      <c r="AK11" s="270" t="s">
        <v>852</v>
      </c>
      <c r="AL11" s="271"/>
      <c r="AM11" s="272"/>
      <c r="AY11" s="114">
        <v>13833.58</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4</v>
      </c>
      <c r="AM66" s="39">
        <v>1536</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3</v>
      </c>
      <c r="AM71" s="39">
        <v>1020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3266</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hidden="1">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613</v>
      </c>
      <c r="AD75" s="237" t="s">
        <v>629</v>
      </c>
      <c r="AE75" s="237"/>
      <c r="AF75" s="237"/>
      <c r="AG75" s="237"/>
      <c r="AH75" s="237"/>
      <c r="AI75" s="237"/>
      <c r="AJ75" s="237"/>
      <c r="AK75" s="153">
        <v>0</v>
      </c>
      <c r="AL75" s="151"/>
      <c r="AM75" s="151"/>
      <c r="AN75" s="2"/>
      <c r="AO75" s="149"/>
      <c r="AP75" s="149"/>
      <c r="AQ75" s="149"/>
    </row>
    <row r="76" spans="1:43" ht="15"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609</v>
      </c>
      <c r="AD76" s="238" t="s">
        <v>630</v>
      </c>
      <c r="AE76" s="238"/>
      <c r="AF76" s="238"/>
      <c r="AG76" s="238"/>
      <c r="AH76" s="238"/>
      <c r="AI76" s="238"/>
      <c r="AJ76" s="238"/>
      <c r="AK76" s="153">
        <v>0</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hidden="1" customHeight="1">
      <c r="A79" s="25" t="e">
        <f t="shared" si="1"/>
        <v>#REF!</v>
      </c>
      <c r="B79" s="44" t="s">
        <v>55</v>
      </c>
      <c r="C79" s="148" t="s">
        <v>56</v>
      </c>
      <c r="D79" s="138"/>
      <c r="E79" s="138"/>
      <c r="F79" s="138"/>
      <c r="G79" s="138"/>
      <c r="H79" s="138"/>
      <c r="I79" s="39">
        <v>875</v>
      </c>
      <c r="J79" s="34" t="e">
        <f>IF(J81&gt;0,1,0)</f>
        <v>#REF!</v>
      </c>
      <c r="K79" s="39" t="e">
        <f t="shared" ref="K79:K84" si="5">I79*J79</f>
        <v>#REF!</v>
      </c>
      <c r="AC79" s="25" t="s">
        <v>613</v>
      </c>
      <c r="AD79" s="44" t="s">
        <v>55</v>
      </c>
      <c r="AE79" s="148" t="s">
        <v>56</v>
      </c>
      <c r="AF79" s="138"/>
      <c r="AG79" s="138"/>
      <c r="AH79" s="138"/>
      <c r="AI79" s="138"/>
      <c r="AJ79" s="138"/>
      <c r="AK79" s="39">
        <v>875</v>
      </c>
      <c r="AL79" s="34">
        <v>0</v>
      </c>
      <c r="AM79" s="39">
        <v>0</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hidden="1" customHeight="1">
      <c r="A81" s="25" t="e">
        <f t="shared" si="1"/>
        <v>#REF!</v>
      </c>
      <c r="B81" s="92" t="s">
        <v>514</v>
      </c>
      <c r="C81" s="148" t="s">
        <v>150</v>
      </c>
      <c r="D81" s="138" t="s">
        <v>146</v>
      </c>
      <c r="E81" s="138"/>
      <c r="F81" s="138"/>
      <c r="G81" s="138"/>
      <c r="H81" s="138"/>
      <c r="I81" s="39">
        <v>58</v>
      </c>
      <c r="J81" s="34" t="e">
        <f>#REF!*IF(#REF!="ja",1,0)</f>
        <v>#REF!</v>
      </c>
      <c r="K81" s="39" t="e">
        <f t="shared" si="5"/>
        <v>#REF!</v>
      </c>
      <c r="AC81" s="25" t="s">
        <v>613</v>
      </c>
      <c r="AD81" s="92" t="s">
        <v>514</v>
      </c>
      <c r="AE81" s="148" t="s">
        <v>150</v>
      </c>
      <c r="AF81" s="138" t="s">
        <v>146</v>
      </c>
      <c r="AG81" s="138"/>
      <c r="AH81" s="138"/>
      <c r="AI81" s="138"/>
      <c r="AJ81" s="138"/>
      <c r="AK81" s="39">
        <v>58</v>
      </c>
      <c r="AL81" s="34">
        <v>0</v>
      </c>
      <c r="AM81" s="39">
        <v>0</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0</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hidden="1"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613</v>
      </c>
      <c r="AD87" s="237" t="s">
        <v>633</v>
      </c>
      <c r="AE87" s="237"/>
      <c r="AF87" s="237"/>
      <c r="AG87" s="237"/>
      <c r="AH87" s="237"/>
      <c r="AI87" s="237"/>
      <c r="AJ87" s="237"/>
      <c r="AK87" s="153">
        <v>0</v>
      </c>
      <c r="AL87" s="27"/>
      <c r="AM87" s="27"/>
      <c r="AO87" s="149"/>
      <c r="AP87" s="149"/>
      <c r="AQ87" s="149"/>
    </row>
    <row r="88" spans="1:43">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609</v>
      </c>
      <c r="AD88" s="238" t="s">
        <v>634</v>
      </c>
      <c r="AE88" s="238"/>
      <c r="AF88" s="238"/>
      <c r="AG88" s="238"/>
      <c r="AH88" s="238"/>
      <c r="AI88" s="238"/>
      <c r="AJ88" s="238"/>
      <c r="AK88" s="153">
        <v>0</v>
      </c>
      <c r="AL88" s="29"/>
      <c r="AM88" s="29"/>
      <c r="AN88" s="154"/>
      <c r="AO88" s="149"/>
      <c r="AP88" s="149"/>
      <c r="AQ88" s="149"/>
    </row>
    <row r="89" spans="1:43" ht="12" hidden="1"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613</v>
      </c>
      <c r="AD89" s="92" t="s">
        <v>61</v>
      </c>
      <c r="AE89" s="148" t="s">
        <v>153</v>
      </c>
      <c r="AF89" s="140" t="s">
        <v>146</v>
      </c>
      <c r="AG89" s="41"/>
      <c r="AH89" s="41"/>
      <c r="AI89" s="41"/>
      <c r="AJ89" s="41"/>
      <c r="AK89" s="39">
        <v>194</v>
      </c>
      <c r="AL89" s="34">
        <v>0</v>
      </c>
      <c r="AM89" s="39">
        <v>0</v>
      </c>
      <c r="AN89" s="5">
        <v>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609</v>
      </c>
      <c r="AD110" s="226" t="s">
        <v>742</v>
      </c>
      <c r="AE110" s="226"/>
      <c r="AF110" s="226"/>
      <c r="AG110" s="226"/>
      <c r="AH110" s="226"/>
      <c r="AI110" s="226"/>
      <c r="AJ110" s="226"/>
      <c r="AK110" s="226"/>
      <c r="AL110" s="27"/>
      <c r="AM110" s="37" t="s">
        <v>609</v>
      </c>
      <c r="AO110" s="229" t="s">
        <v>210</v>
      </c>
      <c r="AP110" s="229"/>
      <c r="AQ110" s="229"/>
    </row>
    <row r="111" spans="1:43" ht="15" hidden="1"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613</v>
      </c>
      <c r="AD111" s="237" t="s">
        <v>743</v>
      </c>
      <c r="AE111" s="237"/>
      <c r="AF111" s="237"/>
      <c r="AG111" s="237"/>
      <c r="AH111" s="237"/>
      <c r="AI111" s="237"/>
      <c r="AJ111" s="237"/>
      <c r="AK111" s="27"/>
      <c r="AL111" s="27"/>
      <c r="AM111" s="70">
        <v>0</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744</v>
      </c>
      <c r="AE112" s="188"/>
      <c r="AF112" s="188"/>
      <c r="AG112" s="188"/>
      <c r="AH112" s="188"/>
      <c r="AI112" s="188"/>
      <c r="AJ112" s="188"/>
      <c r="AK112" s="188"/>
      <c r="AL112" s="146"/>
      <c r="AM112" s="70">
        <v>0</v>
      </c>
      <c r="AO112" s="229" t="s">
        <v>212</v>
      </c>
      <c r="AP112" s="229"/>
      <c r="AQ112" s="229"/>
    </row>
    <row r="113" spans="1:43" ht="15" hidden="1"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613</v>
      </c>
      <c r="AD113" s="237" t="s">
        <v>745</v>
      </c>
      <c r="AE113" s="237"/>
      <c r="AF113" s="237"/>
      <c r="AG113" s="237"/>
      <c r="AH113" s="237"/>
      <c r="AI113" s="237"/>
      <c r="AJ113" s="237"/>
      <c r="AK113" s="27"/>
      <c r="AL113" s="27"/>
      <c r="AM113" s="70">
        <v>0</v>
      </c>
      <c r="AO113" s="229" t="s">
        <v>221</v>
      </c>
      <c r="AP113" s="229"/>
      <c r="AQ113" s="229"/>
    </row>
    <row r="114" spans="1:43" ht="12" hidden="1"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613</v>
      </c>
      <c r="AD114" s="44" t="s">
        <v>32</v>
      </c>
      <c r="AE114" s="148" t="s">
        <v>169</v>
      </c>
      <c r="AF114" s="137" t="s">
        <v>146</v>
      </c>
      <c r="AG114" s="138" t="s">
        <v>145</v>
      </c>
      <c r="AH114" s="137"/>
      <c r="AI114" s="138" t="s">
        <v>147</v>
      </c>
      <c r="AJ114" s="138" t="s">
        <v>149</v>
      </c>
      <c r="AK114" s="31">
        <v>1365</v>
      </c>
      <c r="AL114" s="34">
        <v>0</v>
      </c>
      <c r="AM114" s="39">
        <v>0</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0</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609</v>
      </c>
      <c r="AD163" s="233" t="s">
        <v>752</v>
      </c>
      <c r="AE163" s="233"/>
      <c r="AF163" s="233"/>
      <c r="AG163" s="233"/>
      <c r="AH163" s="233"/>
      <c r="AI163" s="233"/>
      <c r="AJ163" s="233"/>
      <c r="AK163" s="45"/>
      <c r="AL163" s="37">
        <v>0</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hidden="1"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613</v>
      </c>
      <c r="AD168" s="44" t="s">
        <v>496</v>
      </c>
      <c r="AE168" s="217" t="s">
        <v>498</v>
      </c>
      <c r="AF168" s="217"/>
      <c r="AG168" s="217"/>
      <c r="AH168" s="217"/>
      <c r="AI168" s="217"/>
      <c r="AJ168" s="41"/>
      <c r="AK168" s="56">
        <v>27.54</v>
      </c>
      <c r="AL168" s="34">
        <v>0</v>
      </c>
      <c r="AM168" s="39">
        <v>0</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hidden="1"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613</v>
      </c>
      <c r="AD170" s="57" t="s">
        <v>94</v>
      </c>
      <c r="AE170" s="217" t="s">
        <v>511</v>
      </c>
      <c r="AF170" s="217"/>
      <c r="AG170" s="217"/>
      <c r="AH170" s="217"/>
      <c r="AI170" s="217"/>
      <c r="AJ170" s="41"/>
      <c r="AK170" s="39">
        <v>4.2</v>
      </c>
      <c r="AL170" s="34">
        <v>0</v>
      </c>
      <c r="AM170" s="39">
        <v>0</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hidden="1"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613</v>
      </c>
      <c r="AD172" s="113" t="s">
        <v>558</v>
      </c>
      <c r="AE172" s="189" t="s">
        <v>547</v>
      </c>
      <c r="AF172" s="189"/>
      <c r="AG172" s="189"/>
      <c r="AH172" s="189"/>
      <c r="AI172" s="189"/>
      <c r="AJ172" s="112"/>
      <c r="AK172" s="107">
        <v>24.67</v>
      </c>
      <c r="AL172" s="64">
        <v>0</v>
      </c>
      <c r="AM172" s="39">
        <v>0</v>
      </c>
      <c r="AN172" s="5">
        <v>0</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hidden="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613</v>
      </c>
      <c r="AD208" s="226" t="s">
        <v>853</v>
      </c>
      <c r="AE208" s="226"/>
      <c r="AF208" s="226"/>
      <c r="AG208" s="226"/>
      <c r="AH208" s="226"/>
      <c r="AI208" s="226"/>
      <c r="AJ208" s="226"/>
      <c r="AK208" s="226"/>
      <c r="AL208" s="59">
        <v>62</v>
      </c>
      <c r="AM208" s="60"/>
    </row>
    <row r="209" spans="1:39" ht="14.1" hidden="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613</v>
      </c>
      <c r="AD209" s="226" t="s">
        <v>854</v>
      </c>
      <c r="AE209" s="226"/>
      <c r="AF209" s="226"/>
      <c r="AG209" s="226"/>
      <c r="AH209" s="226"/>
      <c r="AI209" s="226"/>
      <c r="AJ209" s="226"/>
      <c r="AK209" s="226"/>
      <c r="AL209" s="59">
        <v>1</v>
      </c>
      <c r="AM209" s="119" t="b">
        <v>1</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854</v>
      </c>
      <c r="AE210" s="226"/>
      <c r="AF210" s="226"/>
      <c r="AG210" s="226"/>
      <c r="AH210" s="226"/>
      <c r="AI210" s="226"/>
      <c r="AJ210" s="226"/>
      <c r="AK210" s="226"/>
      <c r="AL210" s="59">
        <v>1</v>
      </c>
      <c r="AM210" s="119" t="b">
        <v>1</v>
      </c>
    </row>
    <row r="211" spans="1:39" ht="14.1" hidden="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613</v>
      </c>
      <c r="AD211" s="226" t="s">
        <v>854</v>
      </c>
      <c r="AE211" s="226"/>
      <c r="AF211" s="226"/>
      <c r="AG211" s="226"/>
      <c r="AH211" s="226"/>
      <c r="AI211" s="226"/>
      <c r="AJ211" s="226"/>
      <c r="AK211" s="226"/>
      <c r="AL211" s="59">
        <v>1</v>
      </c>
      <c r="AM211" s="119" t="b">
        <v>1</v>
      </c>
    </row>
    <row r="212" spans="1:39" ht="14.1" hidden="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613</v>
      </c>
      <c r="AD212" s="226" t="s">
        <v>854</v>
      </c>
      <c r="AE212" s="226"/>
      <c r="AF212" s="226"/>
      <c r="AG212" s="226"/>
      <c r="AH212" s="226"/>
      <c r="AI212" s="226"/>
      <c r="AJ212" s="226"/>
      <c r="AK212" s="226"/>
      <c r="AL212" s="59">
        <v>1</v>
      </c>
      <c r="AM212" s="119" t="b">
        <v>1</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854</v>
      </c>
      <c r="AE213" s="226"/>
      <c r="AF213" s="226"/>
      <c r="AG213" s="226"/>
      <c r="AH213" s="226"/>
      <c r="AI213" s="226"/>
      <c r="AJ213" s="226"/>
      <c r="AK213" s="226"/>
      <c r="AL213" s="59">
        <v>1</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854</v>
      </c>
      <c r="AE214" s="226"/>
      <c r="AF214" s="226"/>
      <c r="AG214" s="226"/>
      <c r="AH214" s="226"/>
      <c r="AI214" s="226"/>
      <c r="AJ214" s="226"/>
      <c r="AK214" s="226"/>
      <c r="AL214" s="59">
        <v>1</v>
      </c>
      <c r="AM214" s="119" t="b">
        <v>1</v>
      </c>
    </row>
    <row r="215" spans="1:39" ht="14.1" hidden="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613</v>
      </c>
      <c r="AD215" s="226" t="s">
        <v>854</v>
      </c>
      <c r="AE215" s="226"/>
      <c r="AF215" s="226"/>
      <c r="AG215" s="226"/>
      <c r="AH215" s="226"/>
      <c r="AI215" s="226"/>
      <c r="AJ215" s="226"/>
      <c r="AK215" s="226"/>
      <c r="AL215" s="59">
        <v>1</v>
      </c>
      <c r="AM215" s="119" t="b">
        <v>1</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854</v>
      </c>
      <c r="AE216" s="226"/>
      <c r="AF216" s="226"/>
      <c r="AG216" s="226"/>
      <c r="AH216" s="226"/>
      <c r="AI216" s="226"/>
      <c r="AJ216" s="226"/>
      <c r="AK216" s="226"/>
      <c r="AL216" s="59">
        <v>1</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854</v>
      </c>
      <c r="AE217" s="226"/>
      <c r="AF217" s="226"/>
      <c r="AG217" s="226"/>
      <c r="AH217" s="226"/>
      <c r="AI217" s="226"/>
      <c r="AJ217" s="226"/>
      <c r="AK217" s="226"/>
      <c r="AL217" s="59">
        <v>1</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854</v>
      </c>
      <c r="AE218" s="226"/>
      <c r="AF218" s="226"/>
      <c r="AG218" s="226"/>
      <c r="AH218" s="226"/>
      <c r="AI218" s="226"/>
      <c r="AJ218" s="226"/>
      <c r="AK218" s="226"/>
      <c r="AL218" s="59">
        <v>1</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854</v>
      </c>
      <c r="AE219" s="226"/>
      <c r="AF219" s="226"/>
      <c r="AG219" s="226"/>
      <c r="AH219" s="226"/>
      <c r="AI219" s="226"/>
      <c r="AJ219" s="226"/>
      <c r="AK219" s="226"/>
      <c r="AL219" s="59">
        <v>1</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854</v>
      </c>
      <c r="AE220" s="226"/>
      <c r="AF220" s="226"/>
      <c r="AG220" s="226"/>
      <c r="AH220" s="226"/>
      <c r="AI220" s="226"/>
      <c r="AJ220" s="226"/>
      <c r="AK220" s="226"/>
      <c r="AL220" s="59">
        <v>1</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854</v>
      </c>
      <c r="AE221" s="226"/>
      <c r="AF221" s="226"/>
      <c r="AG221" s="226"/>
      <c r="AH221" s="226"/>
      <c r="AI221" s="226"/>
      <c r="AJ221" s="226"/>
      <c r="AK221" s="226"/>
      <c r="AL221" s="59">
        <v>1</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854</v>
      </c>
      <c r="AE222" s="226"/>
      <c r="AF222" s="226"/>
      <c r="AG222" s="226"/>
      <c r="AH222" s="226"/>
      <c r="AI222" s="226"/>
      <c r="AJ222" s="226"/>
      <c r="AK222" s="226"/>
      <c r="AL222" s="59">
        <v>1</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854</v>
      </c>
      <c r="AE223" s="226"/>
      <c r="AF223" s="226"/>
      <c r="AG223" s="226"/>
      <c r="AH223" s="226"/>
      <c r="AI223" s="226"/>
      <c r="AJ223" s="226"/>
      <c r="AK223" s="226"/>
      <c r="AL223" s="59">
        <v>1</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854</v>
      </c>
      <c r="AE224" s="226"/>
      <c r="AF224" s="226"/>
      <c r="AG224" s="226"/>
      <c r="AH224" s="226"/>
      <c r="AI224" s="226"/>
      <c r="AJ224" s="226"/>
      <c r="AK224" s="226"/>
      <c r="AL224" s="59">
        <v>1</v>
      </c>
      <c r="AM224" s="119" t="b">
        <v>1</v>
      </c>
    </row>
    <row r="225" spans="1:40" ht="12"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609</v>
      </c>
      <c r="AD225" s="189" t="s">
        <v>523</v>
      </c>
      <c r="AE225" s="189"/>
      <c r="AF225" s="189"/>
      <c r="AG225" s="189"/>
      <c r="AH225" s="189"/>
      <c r="AI225" s="189"/>
      <c r="AJ225" s="189"/>
      <c r="AK225" s="109">
        <v>24.13</v>
      </c>
      <c r="AL225" s="64">
        <v>53</v>
      </c>
      <c r="AM225" s="39">
        <v>1278.8899999999999</v>
      </c>
    </row>
    <row r="226" spans="1:40" ht="12" customHeight="1">
      <c r="A226" s="25" t="e">
        <f t="shared" si="21"/>
        <v>#REF!</v>
      </c>
      <c r="B226" s="189" t="s">
        <v>561</v>
      </c>
      <c r="C226" s="189"/>
      <c r="D226" s="189"/>
      <c r="E226" s="189"/>
      <c r="F226" s="189"/>
      <c r="G226" s="189"/>
      <c r="H226" s="189"/>
      <c r="I226" s="109">
        <v>30.65</v>
      </c>
      <c r="J226" s="64" t="e">
        <f>#REF!*#REF!</f>
        <v>#REF!</v>
      </c>
      <c r="K226" s="39" t="e">
        <f t="shared" si="22"/>
        <v>#REF!</v>
      </c>
      <c r="AC226" s="25" t="s">
        <v>609</v>
      </c>
      <c r="AD226" s="189" t="s">
        <v>561</v>
      </c>
      <c r="AE226" s="189"/>
      <c r="AF226" s="189"/>
      <c r="AG226" s="189"/>
      <c r="AH226" s="189"/>
      <c r="AI226" s="189"/>
      <c r="AJ226" s="189"/>
      <c r="AK226" s="109">
        <v>30.65</v>
      </c>
      <c r="AL226" s="64">
        <v>3</v>
      </c>
      <c r="AM226" s="39">
        <v>91.949999999999989</v>
      </c>
    </row>
    <row r="227" spans="1:40" ht="12" customHeight="1">
      <c r="A227" s="25" t="e">
        <f t="shared" si="21"/>
        <v>#REF!</v>
      </c>
      <c r="B227" s="189" t="s">
        <v>564</v>
      </c>
      <c r="C227" s="189"/>
      <c r="D227" s="189"/>
      <c r="E227" s="189"/>
      <c r="F227" s="189"/>
      <c r="G227" s="189"/>
      <c r="H227" s="189"/>
      <c r="I227" s="109">
        <v>35.229999999999997</v>
      </c>
      <c r="J227" s="64" t="e">
        <f>#REF!*#REF!</f>
        <v>#REF!</v>
      </c>
      <c r="K227" s="39" t="e">
        <f t="shared" si="22"/>
        <v>#REF!</v>
      </c>
      <c r="AC227" s="25" t="s">
        <v>609</v>
      </c>
      <c r="AD227" s="189" t="s">
        <v>564</v>
      </c>
      <c r="AE227" s="189"/>
      <c r="AF227" s="189"/>
      <c r="AG227" s="189"/>
      <c r="AH227" s="189"/>
      <c r="AI227" s="189"/>
      <c r="AJ227" s="189"/>
      <c r="AK227" s="109">
        <v>35.229999999999997</v>
      </c>
      <c r="AL227" s="64">
        <v>4</v>
      </c>
      <c r="AM227" s="39">
        <v>140.91999999999999</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customHeight="1">
      <c r="A229" s="25" t="e">
        <f t="shared" si="21"/>
        <v>#REF!</v>
      </c>
      <c r="B229" s="189" t="s">
        <v>588</v>
      </c>
      <c r="C229" s="189"/>
      <c r="D229" s="189"/>
      <c r="E229" s="189"/>
      <c r="F229" s="189"/>
      <c r="G229" s="189"/>
      <c r="H229" s="189"/>
      <c r="I229" s="109">
        <v>55.62</v>
      </c>
      <c r="J229" s="64" t="e">
        <f>#REF!*IF(#REF!="3-fasig",1,0)*#REF!</f>
        <v>#REF!</v>
      </c>
      <c r="K229" s="39" t="e">
        <f t="shared" si="22"/>
        <v>#REF!</v>
      </c>
      <c r="AC229" s="25" t="s">
        <v>609</v>
      </c>
      <c r="AD229" s="189" t="s">
        <v>588</v>
      </c>
      <c r="AE229" s="189"/>
      <c r="AF229" s="189"/>
      <c r="AG229" s="189"/>
      <c r="AH229" s="189"/>
      <c r="AI229" s="189"/>
      <c r="AJ229" s="189"/>
      <c r="AK229" s="109">
        <v>55.62</v>
      </c>
      <c r="AL229" s="64">
        <v>1</v>
      </c>
      <c r="AM229" s="39">
        <v>55.62</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609</v>
      </c>
      <c r="AD232" s="189" t="s">
        <v>677</v>
      </c>
      <c r="AE232" s="189"/>
      <c r="AF232" s="189"/>
      <c r="AG232" s="189"/>
      <c r="AH232" s="189"/>
      <c r="AI232" s="189"/>
      <c r="AJ232" s="189"/>
      <c r="AK232" s="107">
        <v>70.12</v>
      </c>
      <c r="AL232" s="64">
        <v>1</v>
      </c>
      <c r="AM232" s="39">
        <v>70.12</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1637.5</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hidden="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613</v>
      </c>
      <c r="AD245" s="226" t="s">
        <v>853</v>
      </c>
      <c r="AE245" s="226"/>
      <c r="AF245" s="226"/>
      <c r="AG245" s="226"/>
      <c r="AH245" s="226"/>
      <c r="AI245" s="226"/>
      <c r="AJ245" s="226"/>
      <c r="AK245" s="226"/>
      <c r="AL245" s="59">
        <v>60</v>
      </c>
      <c r="AM245" s="60"/>
    </row>
    <row r="246" spans="1:40" ht="14.1" hidden="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613</v>
      </c>
      <c r="AD246" s="226" t="s">
        <v>854</v>
      </c>
      <c r="AE246" s="226"/>
      <c r="AF246" s="226"/>
      <c r="AG246" s="226"/>
      <c r="AH246" s="226"/>
      <c r="AI246" s="226"/>
      <c r="AJ246" s="226"/>
      <c r="AK246" s="226"/>
      <c r="AL246" s="59">
        <v>1</v>
      </c>
      <c r="AM246" s="119" t="b">
        <v>1</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854</v>
      </c>
      <c r="AE247" s="226"/>
      <c r="AF247" s="226"/>
      <c r="AG247" s="226"/>
      <c r="AH247" s="226"/>
      <c r="AI247" s="226"/>
      <c r="AJ247" s="226"/>
      <c r="AK247" s="226"/>
      <c r="AL247" s="59">
        <v>1</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854</v>
      </c>
      <c r="AE248" s="226"/>
      <c r="AF248" s="226"/>
      <c r="AG248" s="226"/>
      <c r="AH248" s="226"/>
      <c r="AI248" s="226"/>
      <c r="AJ248" s="226"/>
      <c r="AK248" s="226"/>
      <c r="AL248" s="59">
        <v>1</v>
      </c>
      <c r="AM248" s="119" t="b">
        <v>1</v>
      </c>
    </row>
    <row r="249" spans="1:40" ht="14.1" hidden="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613</v>
      </c>
      <c r="AD249" s="226" t="s">
        <v>854</v>
      </c>
      <c r="AE249" s="226"/>
      <c r="AF249" s="226"/>
      <c r="AG249" s="226"/>
      <c r="AH249" s="226"/>
      <c r="AI249" s="226"/>
      <c r="AJ249" s="226"/>
      <c r="AK249" s="226"/>
      <c r="AL249" s="59">
        <v>1</v>
      </c>
      <c r="AM249" s="119" t="b">
        <v>1</v>
      </c>
    </row>
    <row r="250" spans="1:40" ht="14.1" hidden="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613</v>
      </c>
      <c r="AD250" s="226" t="s">
        <v>854</v>
      </c>
      <c r="AE250" s="226"/>
      <c r="AF250" s="226"/>
      <c r="AG250" s="226"/>
      <c r="AH250" s="226"/>
      <c r="AI250" s="226"/>
      <c r="AJ250" s="226"/>
      <c r="AK250" s="226"/>
      <c r="AL250" s="59">
        <v>1</v>
      </c>
      <c r="AM250" s="119" t="b">
        <v>1</v>
      </c>
    </row>
    <row r="251" spans="1:40" ht="14.1" hidden="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613</v>
      </c>
      <c r="AD251" s="226" t="s">
        <v>854</v>
      </c>
      <c r="AE251" s="226"/>
      <c r="AF251" s="226"/>
      <c r="AG251" s="226"/>
      <c r="AH251" s="226"/>
      <c r="AI251" s="226"/>
      <c r="AJ251" s="226"/>
      <c r="AK251" s="226"/>
      <c r="AL251" s="59">
        <v>1</v>
      </c>
      <c r="AM251" s="119" t="b">
        <v>1</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854</v>
      </c>
      <c r="AE252" s="226"/>
      <c r="AF252" s="226"/>
      <c r="AG252" s="226"/>
      <c r="AH252" s="226"/>
      <c r="AI252" s="226"/>
      <c r="AJ252" s="226"/>
      <c r="AK252" s="226"/>
      <c r="AL252" s="59">
        <v>1</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855</v>
      </c>
      <c r="AE253" s="226"/>
      <c r="AF253" s="226"/>
      <c r="AG253" s="226"/>
      <c r="AH253" s="226"/>
      <c r="AI253" s="226"/>
      <c r="AJ253" s="226"/>
      <c r="AK253" s="226"/>
      <c r="AL253" s="59">
        <v>1</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854</v>
      </c>
      <c r="AE254" s="226"/>
      <c r="AF254" s="226"/>
      <c r="AG254" s="226"/>
      <c r="AH254" s="226"/>
      <c r="AI254" s="226"/>
      <c r="AJ254" s="226"/>
      <c r="AK254" s="226"/>
      <c r="AL254" s="59">
        <v>1</v>
      </c>
      <c r="AM254" s="119" t="b">
        <v>1</v>
      </c>
    </row>
    <row r="255" spans="1:40" ht="12"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609</v>
      </c>
      <c r="AD255" s="189" t="s">
        <v>535</v>
      </c>
      <c r="AE255" s="189"/>
      <c r="AF255" s="189"/>
      <c r="AG255" s="189"/>
      <c r="AH255" s="189"/>
      <c r="AI255" s="189"/>
      <c r="AJ255" s="189"/>
      <c r="AK255" s="109">
        <v>33.450000000000003</v>
      </c>
      <c r="AL255" s="64">
        <v>30</v>
      </c>
      <c r="AM255" s="39">
        <v>1003.5000000000001</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customHeight="1">
      <c r="A258" s="25" t="e">
        <f t="shared" si="25"/>
        <v>#REF!</v>
      </c>
      <c r="B258" s="189" t="s">
        <v>541</v>
      </c>
      <c r="C258" s="189"/>
      <c r="D258" s="189"/>
      <c r="E258" s="189"/>
      <c r="F258" s="189"/>
      <c r="G258" s="189"/>
      <c r="H258" s="189"/>
      <c r="I258" s="109">
        <v>49.91</v>
      </c>
      <c r="J258" s="64" t="e">
        <f>#REF!*#REF!</f>
        <v>#REF!</v>
      </c>
      <c r="K258" s="39" t="e">
        <f t="shared" si="24"/>
        <v>#REF!</v>
      </c>
      <c r="AC258" s="25" t="s">
        <v>609</v>
      </c>
      <c r="AD258" s="189" t="s">
        <v>541</v>
      </c>
      <c r="AE258" s="189"/>
      <c r="AF258" s="189"/>
      <c r="AG258" s="189"/>
      <c r="AH258" s="189"/>
      <c r="AI258" s="189"/>
      <c r="AJ258" s="189"/>
      <c r="AK258" s="109">
        <v>49.91</v>
      </c>
      <c r="AL258" s="64">
        <v>30</v>
      </c>
      <c r="AM258" s="39">
        <v>1497.3</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2500.8000000000002</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hidden="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613</v>
      </c>
      <c r="AD265" s="226" t="s">
        <v>853</v>
      </c>
      <c r="AE265" s="226"/>
      <c r="AF265" s="226"/>
      <c r="AG265" s="226"/>
      <c r="AH265" s="226"/>
      <c r="AI265" s="226"/>
      <c r="AJ265" s="226"/>
      <c r="AK265" s="226"/>
      <c r="AL265" s="59">
        <v>17</v>
      </c>
      <c r="AM265" s="60"/>
    </row>
    <row r="266" spans="1:40" ht="14.1" hidden="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613</v>
      </c>
      <c r="AD266" s="226" t="s">
        <v>854</v>
      </c>
      <c r="AE266" s="226"/>
      <c r="AF266" s="226"/>
      <c r="AG266" s="226"/>
      <c r="AH266" s="226"/>
      <c r="AI266" s="226"/>
      <c r="AJ266" s="226"/>
      <c r="AK266" s="226"/>
      <c r="AL266" s="59">
        <v>1</v>
      </c>
      <c r="AM266" s="119" t="b">
        <v>1</v>
      </c>
    </row>
    <row r="267" spans="1:40" ht="14.1" hidden="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613</v>
      </c>
      <c r="AD267" s="226" t="s">
        <v>854</v>
      </c>
      <c r="AE267" s="226"/>
      <c r="AF267" s="226"/>
      <c r="AG267" s="226"/>
      <c r="AH267" s="226"/>
      <c r="AI267" s="226"/>
      <c r="AJ267" s="226"/>
      <c r="AK267" s="226"/>
      <c r="AL267" s="59">
        <v>1</v>
      </c>
      <c r="AM267" s="119" t="b">
        <v>1</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854</v>
      </c>
      <c r="AE268" s="226"/>
      <c r="AF268" s="226"/>
      <c r="AG268" s="226"/>
      <c r="AH268" s="226"/>
      <c r="AI268" s="226"/>
      <c r="AJ268" s="226"/>
      <c r="AK268" s="226"/>
      <c r="AL268" s="59">
        <v>1</v>
      </c>
      <c r="AM268" s="119" t="b">
        <v>1</v>
      </c>
    </row>
    <row r="269" spans="1:40" ht="14.1" hidden="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613</v>
      </c>
      <c r="AD269" s="226" t="s">
        <v>854</v>
      </c>
      <c r="AE269" s="226"/>
      <c r="AF269" s="226"/>
      <c r="AG269" s="226"/>
      <c r="AH269" s="226"/>
      <c r="AI269" s="226"/>
      <c r="AJ269" s="226"/>
      <c r="AK269" s="226"/>
      <c r="AL269" s="59">
        <v>1</v>
      </c>
      <c r="AM269" s="119" t="b">
        <v>1</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854</v>
      </c>
      <c r="AE270" s="226"/>
      <c r="AF270" s="226"/>
      <c r="AG270" s="226"/>
      <c r="AH270" s="226"/>
      <c r="AI270" s="226"/>
      <c r="AJ270" s="226"/>
      <c r="AK270" s="226"/>
      <c r="AL270" s="59">
        <v>1</v>
      </c>
      <c r="AM270" s="119" t="b">
        <v>1</v>
      </c>
    </row>
    <row r="271" spans="1:40" ht="14.1" hidden="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613</v>
      </c>
      <c r="AD271" s="226" t="s">
        <v>854</v>
      </c>
      <c r="AE271" s="226"/>
      <c r="AF271" s="226"/>
      <c r="AG271" s="226"/>
      <c r="AH271" s="226"/>
      <c r="AI271" s="226"/>
      <c r="AJ271" s="226"/>
      <c r="AK271" s="226"/>
      <c r="AL271" s="59">
        <v>1</v>
      </c>
      <c r="AM271" s="119" t="b">
        <v>1</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854</v>
      </c>
      <c r="AE272" s="226"/>
      <c r="AF272" s="226"/>
      <c r="AG272" s="226"/>
      <c r="AH272" s="226"/>
      <c r="AI272" s="226"/>
      <c r="AJ272" s="226"/>
      <c r="AK272" s="226"/>
      <c r="AL272" s="59">
        <v>1</v>
      </c>
      <c r="AM272" s="119" t="b">
        <v>1</v>
      </c>
    </row>
    <row r="273" spans="1:40" ht="14.1" hidden="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613</v>
      </c>
      <c r="AD273" s="226" t="s">
        <v>854</v>
      </c>
      <c r="AE273" s="226"/>
      <c r="AF273" s="226"/>
      <c r="AG273" s="226"/>
      <c r="AH273" s="226"/>
      <c r="AI273" s="226"/>
      <c r="AJ273" s="226"/>
      <c r="AK273" s="226"/>
      <c r="AL273" s="59">
        <v>1</v>
      </c>
      <c r="AM273" s="119" t="b">
        <v>1</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854</v>
      </c>
      <c r="AE274" s="226"/>
      <c r="AF274" s="226"/>
      <c r="AG274" s="226"/>
      <c r="AH274" s="226"/>
      <c r="AI274" s="226"/>
      <c r="AJ274" s="226"/>
      <c r="AK274" s="226"/>
      <c r="AL274" s="59">
        <v>1</v>
      </c>
      <c r="AM274" s="119" t="b">
        <v>1</v>
      </c>
    </row>
    <row r="275" spans="1:40" ht="14.1" hidden="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613</v>
      </c>
      <c r="AD275" s="226" t="s">
        <v>854</v>
      </c>
      <c r="AE275" s="226"/>
      <c r="AF275" s="226"/>
      <c r="AG275" s="226"/>
      <c r="AH275" s="226"/>
      <c r="AI275" s="226"/>
      <c r="AJ275" s="226"/>
      <c r="AK275" s="226"/>
      <c r="AL275" s="59">
        <v>1</v>
      </c>
      <c r="AM275" s="119" t="b">
        <v>1</v>
      </c>
    </row>
    <row r="276" spans="1:40" ht="12"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609</v>
      </c>
      <c r="AD276" s="189" t="s">
        <v>539</v>
      </c>
      <c r="AE276" s="189"/>
      <c r="AF276" s="189"/>
      <c r="AG276" s="189"/>
      <c r="AH276" s="189"/>
      <c r="AI276" s="189"/>
      <c r="AJ276" s="189"/>
      <c r="AK276" s="109">
        <v>46.84</v>
      </c>
      <c r="AL276" s="64">
        <v>3</v>
      </c>
      <c r="AM276" s="39">
        <v>140.52000000000001</v>
      </c>
    </row>
    <row r="277" spans="1:40" ht="12" customHeight="1">
      <c r="A277" s="25" t="e">
        <f t="shared" si="27"/>
        <v>#REF!</v>
      </c>
      <c r="B277" s="189" t="s">
        <v>544</v>
      </c>
      <c r="C277" s="189"/>
      <c r="D277" s="189"/>
      <c r="E277" s="189"/>
      <c r="F277" s="189"/>
      <c r="G277" s="189"/>
      <c r="H277" s="189"/>
      <c r="I277" s="109">
        <v>42.93</v>
      </c>
      <c r="J277" s="64" t="e">
        <f>J276</f>
        <v>#REF!</v>
      </c>
      <c r="K277" s="39" t="e">
        <f t="shared" si="28"/>
        <v>#REF!</v>
      </c>
      <c r="AC277" s="25" t="s">
        <v>609</v>
      </c>
      <c r="AD277" s="189" t="s">
        <v>544</v>
      </c>
      <c r="AE277" s="189"/>
      <c r="AF277" s="189"/>
      <c r="AG277" s="189"/>
      <c r="AH277" s="189"/>
      <c r="AI277" s="189"/>
      <c r="AJ277" s="189"/>
      <c r="AK277" s="109">
        <v>42.93</v>
      </c>
      <c r="AL277" s="64">
        <v>3</v>
      </c>
      <c r="AM277" s="39">
        <v>128.79</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customHeight="1">
      <c r="A279" s="25" t="e">
        <f t="shared" si="27"/>
        <v>#REF!</v>
      </c>
      <c r="B279" s="189" t="s">
        <v>565</v>
      </c>
      <c r="C279" s="189"/>
      <c r="D279" s="189"/>
      <c r="E279" s="189"/>
      <c r="F279" s="189"/>
      <c r="G279" s="189"/>
      <c r="H279" s="189"/>
      <c r="I279" s="109">
        <f>I277</f>
        <v>42.93</v>
      </c>
      <c r="J279" s="64" t="e">
        <f>#REF!*#REF!</f>
        <v>#REF!</v>
      </c>
      <c r="K279" s="39" t="e">
        <f t="shared" si="28"/>
        <v>#REF!</v>
      </c>
      <c r="AC279" s="25" t="s">
        <v>609</v>
      </c>
      <c r="AD279" s="189" t="s">
        <v>565</v>
      </c>
      <c r="AE279" s="189"/>
      <c r="AF279" s="189"/>
      <c r="AG279" s="189"/>
      <c r="AH279" s="189"/>
      <c r="AI279" s="189"/>
      <c r="AJ279" s="189"/>
      <c r="AK279" s="109">
        <v>42.93</v>
      </c>
      <c r="AL279" s="64">
        <v>9</v>
      </c>
      <c r="AM279" s="39">
        <v>386.37</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609</v>
      </c>
      <c r="AD286" s="188" t="s">
        <v>562</v>
      </c>
      <c r="AE286" s="188"/>
      <c r="AF286" s="188"/>
      <c r="AG286" s="188"/>
      <c r="AH286" s="188"/>
      <c r="AI286" s="188"/>
      <c r="AJ286" s="188"/>
      <c r="AK286" s="109">
        <v>34.770000000000003</v>
      </c>
      <c r="AL286" s="53">
        <v>2</v>
      </c>
      <c r="AM286" s="39">
        <v>69.540000000000006</v>
      </c>
      <c r="AN286" s="5">
        <v>725.22</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hidden="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613</v>
      </c>
      <c r="AD297" s="226" t="s">
        <v>832</v>
      </c>
      <c r="AE297" s="226"/>
      <c r="AF297" s="226"/>
      <c r="AG297" s="226"/>
      <c r="AH297" s="226"/>
      <c r="AI297" s="226"/>
      <c r="AJ297" s="226"/>
      <c r="AK297" s="226"/>
      <c r="AL297" s="59">
        <v>1</v>
      </c>
      <c r="AM297" s="126" t="s">
        <v>838</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hidden="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613</v>
      </c>
      <c r="AD299" s="226" t="s">
        <v>832</v>
      </c>
      <c r="AE299" s="226"/>
      <c r="AF299" s="226"/>
      <c r="AG299" s="226"/>
      <c r="AH299" s="226"/>
      <c r="AI299" s="226"/>
      <c r="AJ299" s="226"/>
      <c r="AK299" s="226"/>
      <c r="AL299" s="59">
        <v>1</v>
      </c>
      <c r="AM299" s="125" t="s">
        <v>838</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838</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176</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hidden="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613</v>
      </c>
      <c r="AD316" s="95" t="s">
        <v>405</v>
      </c>
      <c r="AE316" s="189" t="s">
        <v>242</v>
      </c>
      <c r="AF316" s="189"/>
      <c r="AG316" s="189"/>
      <c r="AH316" s="189"/>
      <c r="AI316" s="189"/>
      <c r="AJ316" s="63" t="s">
        <v>334</v>
      </c>
      <c r="AK316" s="39">
        <v>14.3</v>
      </c>
      <c r="AL316" s="64">
        <v>0</v>
      </c>
      <c r="AM316" s="39">
        <v>0</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60</v>
      </c>
      <c r="AM332" s="39">
        <v>65.496428571428581</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30</v>
      </c>
      <c r="AM333" s="39">
        <v>83.34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48</v>
      </c>
      <c r="AM334" s="39">
        <v>116.352</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1187.8184285714285</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19.799999999999997</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hidden="1"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613</v>
      </c>
      <c r="AD591" s="217" t="s">
        <v>234</v>
      </c>
      <c r="AE591" s="217"/>
      <c r="AF591" s="217"/>
      <c r="AG591" s="217"/>
      <c r="AH591" s="217"/>
      <c r="AI591" s="217"/>
      <c r="AJ591" s="217"/>
      <c r="AK591" s="80">
        <v>0</v>
      </c>
      <c r="AL591" s="53">
        <v>0</v>
      </c>
      <c r="AM591" s="34">
        <v>0</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hidden="1"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613</v>
      </c>
      <c r="AD593" s="217" t="s">
        <v>236</v>
      </c>
      <c r="AE593" s="217"/>
      <c r="AF593" s="217"/>
      <c r="AG593" s="217"/>
      <c r="AH593" s="217"/>
      <c r="AI593" s="217"/>
      <c r="AJ593" s="217"/>
      <c r="AK593" s="80">
        <v>0</v>
      </c>
      <c r="AL593" s="53">
        <v>0</v>
      </c>
      <c r="AM593" s="34">
        <v>0</v>
      </c>
    </row>
    <row r="594" spans="1:40" ht="12" hidden="1"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613</v>
      </c>
      <c r="AD594" s="217" t="s">
        <v>442</v>
      </c>
      <c r="AE594" s="217"/>
      <c r="AF594" s="217"/>
      <c r="AG594" s="217"/>
      <c r="AH594" s="217"/>
      <c r="AI594" s="217"/>
      <c r="AJ594" s="217"/>
      <c r="AK594" s="80">
        <v>135.35999999999999</v>
      </c>
      <c r="AL594" s="53">
        <v>0</v>
      </c>
      <c r="AM594" s="34">
        <v>0</v>
      </c>
      <c r="AN594">
        <v>893.37599999999998</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38.333333333333329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hidden="1" customHeight="1">
      <c r="A598" s="25" t="e">
        <f t="shared" si="50"/>
        <v>#REF!</v>
      </c>
      <c r="B598" s="217" t="s">
        <v>443</v>
      </c>
      <c r="C598" s="217"/>
      <c r="D598" s="217"/>
      <c r="E598" s="217"/>
      <c r="F598" s="217"/>
      <c r="G598" s="217"/>
      <c r="H598" s="217"/>
      <c r="I598" s="81" t="e">
        <f>#REF!</f>
        <v>#REF!</v>
      </c>
      <c r="J598" s="53" t="e">
        <f t="shared" si="51"/>
        <v>#REF!</v>
      </c>
      <c r="K598" s="34" t="e">
        <f t="shared" si="52"/>
        <v>#REF!</v>
      </c>
      <c r="AC598" s="25" t="s">
        <v>613</v>
      </c>
      <c r="AD598" s="217" t="s">
        <v>443</v>
      </c>
      <c r="AE598" s="217"/>
      <c r="AF598" s="217"/>
      <c r="AG598" s="217"/>
      <c r="AH598" s="217"/>
      <c r="AI598" s="217"/>
      <c r="AJ598" s="217"/>
      <c r="AK598" s="81">
        <v>0</v>
      </c>
      <c r="AL598" s="53">
        <v>0</v>
      </c>
      <c r="AM598" s="34">
        <v>0</v>
      </c>
    </row>
    <row r="599" spans="1:40" ht="12" hidden="1" customHeight="1">
      <c r="A599" s="25" t="e">
        <f t="shared" si="50"/>
        <v>#REF!</v>
      </c>
      <c r="B599" s="217" t="s">
        <v>445</v>
      </c>
      <c r="C599" s="217"/>
      <c r="D599" s="217"/>
      <c r="E599" s="217"/>
      <c r="F599" s="217"/>
      <c r="G599" s="217"/>
      <c r="H599" s="217"/>
      <c r="I599" s="81" t="e">
        <f>#REF!</f>
        <v>#REF!</v>
      </c>
      <c r="J599" s="53" t="e">
        <f t="shared" si="51"/>
        <v>#REF!</v>
      </c>
      <c r="K599" s="34" t="e">
        <f t="shared" si="52"/>
        <v>#REF!</v>
      </c>
      <c r="AC599" s="25" t="s">
        <v>613</v>
      </c>
      <c r="AD599" s="217" t="s">
        <v>445</v>
      </c>
      <c r="AE599" s="217"/>
      <c r="AF599" s="217"/>
      <c r="AG599" s="217"/>
      <c r="AH599" s="217"/>
      <c r="AI599" s="217"/>
      <c r="AJ599" s="217"/>
      <c r="AK599" s="81">
        <v>0</v>
      </c>
      <c r="AL599" s="53">
        <v>0</v>
      </c>
      <c r="AM599" s="34">
        <v>0</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1729.5999999999997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9.75</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hidden="1" customHeight="1">
      <c r="A619" s="25" t="e">
        <f t="shared" si="56"/>
        <v>#REF!</v>
      </c>
      <c r="B619" s="212" t="s">
        <v>454</v>
      </c>
      <c r="C619" s="212"/>
      <c r="D619" s="212"/>
      <c r="E619" s="212"/>
      <c r="F619" s="212"/>
      <c r="G619" s="212"/>
      <c r="H619" s="212"/>
      <c r="I619" s="82" t="e">
        <f>#REF!</f>
        <v>#REF!</v>
      </c>
      <c r="J619" s="53" t="e">
        <f t="shared" si="57"/>
        <v>#REF!</v>
      </c>
      <c r="K619" s="34" t="e">
        <f t="shared" si="58"/>
        <v>#REF!</v>
      </c>
      <c r="AC619" s="25" t="s">
        <v>613</v>
      </c>
      <c r="AD619" s="212" t="s">
        <v>454</v>
      </c>
      <c r="AE619" s="212"/>
      <c r="AF619" s="212"/>
      <c r="AG619" s="212"/>
      <c r="AH619" s="212"/>
      <c r="AI619" s="212"/>
      <c r="AJ619" s="212"/>
      <c r="AK619" s="82">
        <v>0</v>
      </c>
      <c r="AL619" s="53">
        <v>0</v>
      </c>
      <c r="AM619" s="34">
        <v>0</v>
      </c>
    </row>
    <row r="620" spans="1:40" ht="12" hidden="1" customHeight="1">
      <c r="A620" s="25" t="e">
        <f t="shared" si="56"/>
        <v>#REF!</v>
      </c>
      <c r="B620" s="212" t="s">
        <v>457</v>
      </c>
      <c r="C620" s="212"/>
      <c r="D620" s="212"/>
      <c r="E620" s="212"/>
      <c r="F620" s="212"/>
      <c r="G620" s="212"/>
      <c r="H620" s="212"/>
      <c r="I620" s="82" t="e">
        <f>#REF!</f>
        <v>#REF!</v>
      </c>
      <c r="J620" s="53" t="e">
        <f t="shared" si="57"/>
        <v>#REF!</v>
      </c>
      <c r="K620" s="34" t="e">
        <f t="shared" si="58"/>
        <v>#REF!</v>
      </c>
      <c r="AC620" s="25" t="s">
        <v>613</v>
      </c>
      <c r="AD620" s="212" t="s">
        <v>457</v>
      </c>
      <c r="AE620" s="212"/>
      <c r="AF620" s="212"/>
      <c r="AG620" s="212"/>
      <c r="AH620" s="212"/>
      <c r="AI620" s="212"/>
      <c r="AJ620" s="212"/>
      <c r="AK620" s="82">
        <v>0</v>
      </c>
      <c r="AL620" s="53">
        <v>0</v>
      </c>
      <c r="AM620" s="34">
        <v>0</v>
      </c>
    </row>
    <row r="621" spans="1:40" ht="12" hidden="1"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613</v>
      </c>
      <c r="AD621" s="212" t="s">
        <v>458</v>
      </c>
      <c r="AE621" s="212"/>
      <c r="AF621" s="212"/>
      <c r="AG621" s="212"/>
      <c r="AH621" s="212"/>
      <c r="AI621" s="212"/>
      <c r="AJ621" s="212"/>
      <c r="AK621" s="82">
        <v>0</v>
      </c>
      <c r="AL621" s="53">
        <v>0</v>
      </c>
      <c r="AM621" s="34">
        <v>0</v>
      </c>
      <c r="AN621">
        <v>551.46</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3266</v>
      </c>
      <c r="AL626" s="53">
        <v>1</v>
      </c>
      <c r="AM626" s="144">
        <v>3266</v>
      </c>
      <c r="AN626" s="8"/>
    </row>
    <row r="627" spans="1:49" ht="12" hidden="1"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613</v>
      </c>
      <c r="AD627" s="205" t="s">
        <v>470</v>
      </c>
      <c r="AE627" s="205"/>
      <c r="AF627" s="205"/>
      <c r="AG627" s="205"/>
      <c r="AH627" s="205"/>
      <c r="AI627" s="205"/>
      <c r="AJ627" s="205"/>
      <c r="AK627" s="81">
        <v>0</v>
      </c>
      <c r="AL627" s="53">
        <v>0</v>
      </c>
      <c r="AM627" s="144">
        <v>0</v>
      </c>
      <c r="AN627" s="8"/>
    </row>
    <row r="628" spans="1:49" ht="12" hidden="1"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613</v>
      </c>
      <c r="AD628" s="205" t="s">
        <v>469</v>
      </c>
      <c r="AE628" s="205"/>
      <c r="AF628" s="205"/>
      <c r="AG628" s="205"/>
      <c r="AH628" s="205"/>
      <c r="AI628" s="205"/>
      <c r="AJ628" s="205"/>
      <c r="AK628" s="81">
        <v>0</v>
      </c>
      <c r="AL628" s="53">
        <v>0</v>
      </c>
      <c r="AM628" s="144">
        <v>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hidden="1"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613</v>
      </c>
      <c r="AD630" s="205" t="s">
        <v>466</v>
      </c>
      <c r="AE630" s="205"/>
      <c r="AF630" s="205"/>
      <c r="AG630" s="205"/>
      <c r="AH630" s="205"/>
      <c r="AI630" s="205"/>
      <c r="AJ630" s="205"/>
      <c r="AK630" s="81">
        <v>0</v>
      </c>
      <c r="AL630" s="53">
        <v>0</v>
      </c>
      <c r="AM630" s="144">
        <v>0</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2622.9759999999997</v>
      </c>
      <c r="AQ631" s="20">
        <v>0</v>
      </c>
      <c r="AR631" s="202" t="s">
        <v>493</v>
      </c>
      <c r="AS631" s="202"/>
      <c r="AT631" s="202"/>
      <c r="AU631" s="202"/>
      <c r="AV631" s="202"/>
      <c r="AW631" s="203"/>
    </row>
    <row r="632" spans="1:49" ht="12" hidden="1"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613</v>
      </c>
      <c r="AD632" s="201" t="s">
        <v>476</v>
      </c>
      <c r="AE632" s="201"/>
      <c r="AF632" s="201"/>
      <c r="AG632" s="201"/>
      <c r="AH632" s="201"/>
      <c r="AI632" s="201"/>
      <c r="AJ632" s="201"/>
      <c r="AK632" s="81">
        <v>0</v>
      </c>
      <c r="AL632" s="53">
        <v>0</v>
      </c>
      <c r="AM632" s="144">
        <v>0</v>
      </c>
      <c r="AN632" s="8"/>
      <c r="AO632" s="16" t="s">
        <v>491</v>
      </c>
      <c r="AP632" s="4">
        <v>924.26</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609</v>
      </c>
      <c r="AD634" s="201" t="s">
        <v>551</v>
      </c>
      <c r="AE634" s="201"/>
      <c r="AF634" s="201"/>
      <c r="AG634" s="201"/>
      <c r="AH634" s="201"/>
      <c r="AI634" s="201"/>
      <c r="AJ634" s="201"/>
      <c r="AK634" s="81">
        <v>1637.5</v>
      </c>
      <c r="AL634" s="53">
        <v>1</v>
      </c>
      <c r="AM634" s="144">
        <v>1637.5</v>
      </c>
      <c r="AN634" s="8"/>
      <c r="AO634" s="16"/>
      <c r="AP634" s="4"/>
      <c r="AQ634" s="22"/>
      <c r="AR634" s="4"/>
      <c r="AS634" s="4"/>
      <c r="AT634" s="4"/>
      <c r="AU634" s="4"/>
      <c r="AV634" s="4"/>
      <c r="AW634" s="17"/>
    </row>
    <row r="635" spans="1:49" ht="12"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609</v>
      </c>
      <c r="AD635" s="201" t="s">
        <v>553</v>
      </c>
      <c r="AE635" s="201"/>
      <c r="AF635" s="201"/>
      <c r="AG635" s="201"/>
      <c r="AH635" s="201"/>
      <c r="AI635" s="201"/>
      <c r="AJ635" s="201"/>
      <c r="AK635" s="81">
        <v>2500.8000000000002</v>
      </c>
      <c r="AL635" s="53">
        <v>1</v>
      </c>
      <c r="AM635" s="144">
        <v>2500.8000000000002</v>
      </c>
      <c r="AN635" s="8"/>
      <c r="AO635" s="16"/>
      <c r="AP635" s="4"/>
      <c r="AQ635" s="22"/>
      <c r="AR635" s="4"/>
      <c r="AS635" s="4"/>
      <c r="AT635" s="4"/>
      <c r="AU635" s="4"/>
      <c r="AV635" s="4"/>
      <c r="AW635" s="17"/>
    </row>
    <row r="636" spans="1:49" ht="12"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609</v>
      </c>
      <c r="AD636" s="201" t="s">
        <v>552</v>
      </c>
      <c r="AE636" s="201"/>
      <c r="AF636" s="201"/>
      <c r="AG636" s="201"/>
      <c r="AH636" s="201"/>
      <c r="AI636" s="201"/>
      <c r="AJ636" s="201"/>
      <c r="AK636" s="81">
        <v>725.22</v>
      </c>
      <c r="AL636" s="53">
        <v>1</v>
      </c>
      <c r="AM636" s="144">
        <v>725.22</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1887.5584285714285</v>
      </c>
      <c r="AL637" s="53">
        <v>1</v>
      </c>
      <c r="AM637" s="144">
        <v>1887.5584285714285</v>
      </c>
      <c r="AN637" s="8"/>
      <c r="AO637" s="16" t="s">
        <v>556</v>
      </c>
      <c r="AP637" s="4">
        <v>4863.5200000000004</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893.37599999999998</v>
      </c>
      <c r="AL638" s="53">
        <v>1</v>
      </c>
      <c r="AM638" s="144">
        <v>893.37599999999998</v>
      </c>
      <c r="AN638" s="8"/>
      <c r="AO638" s="16" t="s">
        <v>554</v>
      </c>
      <c r="AP638" s="9">
        <v>4116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1729.5999999999997</v>
      </c>
      <c r="AL639" s="53">
        <v>1</v>
      </c>
      <c r="AM639" s="144">
        <v>1729.5999999999997</v>
      </c>
      <c r="AN639" s="8"/>
      <c r="AO639" s="16" t="s">
        <v>472</v>
      </c>
      <c r="AP639" s="9">
        <v>1887.5584285714285</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3547.2359999999999</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551.46</v>
      </c>
      <c r="AL641" s="53">
        <v>1</v>
      </c>
      <c r="AM641" s="144">
        <v>551.46</v>
      </c>
      <c r="AN641" s="8"/>
      <c r="AO641" s="16"/>
      <c r="AP641" s="10">
        <v>14414.31442857143</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14414.314428571426</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14414.314428571426</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-580.72992142857152</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13833.584507142854</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856</v>
      </c>
      <c r="AE657" s="191"/>
      <c r="AF657" s="191"/>
      <c r="AG657" s="191"/>
      <c r="AH657" s="191"/>
      <c r="AI657" s="191"/>
      <c r="AJ657" s="191"/>
      <c r="AK657" s="191"/>
      <c r="AL657" s="191"/>
      <c r="AM657" s="191"/>
      <c r="AO657" s="121">
        <v>0</v>
      </c>
    </row>
    <row r="658" spans="1:47" ht="12.95" hidden="1"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613</v>
      </c>
      <c r="AD658" s="187" t="s">
        <v>724</v>
      </c>
      <c r="AE658" s="187"/>
      <c r="AF658" s="187"/>
      <c r="AG658" s="187"/>
      <c r="AH658" s="187"/>
      <c r="AI658" s="187"/>
      <c r="AJ658" s="187"/>
      <c r="AK658" s="187"/>
      <c r="AL658" s="187"/>
      <c r="AM658" s="187"/>
      <c r="AO658" s="120" t="s">
        <v>857</v>
      </c>
      <c r="AP658" s="120"/>
      <c r="AQ658" s="120"/>
      <c r="AR658" s="120"/>
      <c r="AS658" s="120"/>
      <c r="AT658" s="120"/>
      <c r="AU658" s="120"/>
    </row>
    <row r="659" spans="1:47" ht="12.95" hidden="1"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613</v>
      </c>
      <c r="AD659" s="187" t="s">
        <v>724</v>
      </c>
      <c r="AE659" s="187"/>
      <c r="AF659" s="187"/>
      <c r="AG659" s="187"/>
      <c r="AH659" s="187"/>
      <c r="AI659" s="187"/>
      <c r="AJ659" s="187"/>
      <c r="AK659" s="187"/>
      <c r="AL659" s="187"/>
      <c r="AM659" s="187"/>
      <c r="AO659" s="120" t="s">
        <v>857</v>
      </c>
      <c r="AP659" s="120"/>
      <c r="AQ659" s="120"/>
      <c r="AR659" s="120"/>
      <c r="AS659" s="120"/>
      <c r="AT659" s="120"/>
      <c r="AU659" s="120"/>
    </row>
    <row r="660" spans="1:47" ht="15" hidden="1"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613</v>
      </c>
      <c r="AD660" s="187" t="s">
        <v>724</v>
      </c>
      <c r="AE660" s="187"/>
      <c r="AF660" s="187"/>
      <c r="AG660" s="187"/>
      <c r="AH660" s="187"/>
      <c r="AI660" s="187"/>
      <c r="AJ660" s="187"/>
      <c r="AK660" s="187"/>
      <c r="AL660" s="187"/>
      <c r="AM660" s="187"/>
      <c r="AO660" s="120" t="s">
        <v>857</v>
      </c>
      <c r="AP660" s="120"/>
      <c r="AQ660" s="120"/>
      <c r="AR660" s="120"/>
      <c r="AS660" s="120"/>
      <c r="AT660" s="120"/>
      <c r="AU660" s="120"/>
    </row>
    <row r="661" spans="1:47" ht="15" hidden="1"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613</v>
      </c>
      <c r="AD661" s="187" t="s">
        <v>724</v>
      </c>
      <c r="AE661" s="187"/>
      <c r="AF661" s="187"/>
      <c r="AG661" s="187"/>
      <c r="AH661" s="187"/>
      <c r="AI661" s="187"/>
      <c r="AJ661" s="187"/>
      <c r="AK661" s="187"/>
      <c r="AL661" s="187"/>
      <c r="AM661" s="187"/>
      <c r="AO661" s="120" t="s">
        <v>857</v>
      </c>
      <c r="AP661" s="120"/>
      <c r="AQ661" s="120"/>
      <c r="AR661" s="120"/>
      <c r="AS661" s="120"/>
      <c r="AT661" s="120"/>
      <c r="AU661" s="120"/>
    </row>
    <row r="662" spans="1:47">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609</v>
      </c>
      <c r="AD662" s="187" t="s">
        <v>858</v>
      </c>
      <c r="AE662" s="187"/>
      <c r="AF662" s="187"/>
      <c r="AG662" s="187"/>
      <c r="AH662" s="187"/>
      <c r="AI662" s="187"/>
      <c r="AJ662" s="187"/>
      <c r="AK662" s="187"/>
      <c r="AL662" s="187"/>
      <c r="AM662" s="187"/>
      <c r="AO662" s="120" t="s">
        <v>857</v>
      </c>
      <c r="AP662" s="120"/>
      <c r="AQ662" s="120"/>
      <c r="AR662" s="120"/>
      <c r="AS662" s="120"/>
      <c r="AT662" s="120"/>
      <c r="AU662" s="120"/>
    </row>
    <row r="663" spans="1:47">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609</v>
      </c>
      <c r="AD663" s="187" t="s">
        <v>859</v>
      </c>
      <c r="AE663" s="187"/>
      <c r="AF663" s="187"/>
      <c r="AG663" s="187"/>
      <c r="AH663" s="187"/>
      <c r="AI663" s="187"/>
      <c r="AJ663" s="187"/>
      <c r="AK663" s="187"/>
      <c r="AL663" s="187"/>
      <c r="AM663" s="187"/>
      <c r="AO663" s="120" t="s">
        <v>857</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hidden="1">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613</v>
      </c>
      <c r="AD669" s="187" t="s">
        <v>724</v>
      </c>
      <c r="AE669" s="187"/>
      <c r="AF669" s="187"/>
      <c r="AG669" s="187"/>
      <c r="AH669" s="187"/>
      <c r="AI669" s="187"/>
      <c r="AJ669" s="187"/>
      <c r="AK669" s="187"/>
      <c r="AL669" s="187"/>
      <c r="AM669" s="187"/>
      <c r="AO669" s="189" t="s">
        <v>764</v>
      </c>
      <c r="AP669" s="189"/>
      <c r="AQ669" s="189"/>
      <c r="AR669" s="189"/>
      <c r="AS669" s="189"/>
      <c r="AT669" s="189"/>
      <c r="AU669" s="189"/>
    </row>
    <row r="670" spans="1:47" hidden="1">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613</v>
      </c>
      <c r="AD670" s="187" t="s">
        <v>724</v>
      </c>
      <c r="AE670" s="187"/>
      <c r="AF670" s="187"/>
      <c r="AG670" s="187"/>
      <c r="AH670" s="187"/>
      <c r="AI670" s="187"/>
      <c r="AJ670" s="187"/>
      <c r="AK670" s="187"/>
      <c r="AL670" s="187"/>
      <c r="AM670" s="187"/>
      <c r="AO670" s="189" t="s">
        <v>764</v>
      </c>
      <c r="AP670" s="189"/>
      <c r="AQ670" s="189"/>
      <c r="AR670" s="189"/>
      <c r="AS670" s="189"/>
      <c r="AT670" s="189"/>
      <c r="AU670" s="189"/>
    </row>
    <row r="671" spans="1:47" hidden="1">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613</v>
      </c>
      <c r="AD671" s="188"/>
      <c r="AE671" s="188"/>
      <c r="AF671" s="188"/>
      <c r="AG671" s="188"/>
      <c r="AH671" s="188"/>
      <c r="AI671" s="188"/>
      <c r="AJ671" s="188"/>
      <c r="AK671" s="188"/>
      <c r="AL671" s="188"/>
      <c r="AM671" s="188"/>
      <c r="AO671" s="189" t="s">
        <v>764</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851</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737</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739</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604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862</v>
      </c>
      <c r="AJ11" s="248"/>
      <c r="AK11" s="270" t="s">
        <v>861</v>
      </c>
      <c r="AL11" s="271"/>
      <c r="AM11" s="272"/>
      <c r="AY11" s="114">
        <v>15816.83</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2</v>
      </c>
      <c r="AM71" s="39">
        <v>680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3310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hidden="1"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613</v>
      </c>
      <c r="AD87" s="237" t="s">
        <v>633</v>
      </c>
      <c r="AE87" s="237"/>
      <c r="AF87" s="237"/>
      <c r="AG87" s="237"/>
      <c r="AH87" s="237"/>
      <c r="AI87" s="237"/>
      <c r="AJ87" s="237"/>
      <c r="AK87" s="153">
        <v>0</v>
      </c>
      <c r="AL87" s="27"/>
      <c r="AM87" s="27"/>
      <c r="AO87" s="149"/>
      <c r="AP87" s="149"/>
      <c r="AQ87" s="149"/>
    </row>
    <row r="88" spans="1:43">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609</v>
      </c>
      <c r="AD88" s="238" t="s">
        <v>634</v>
      </c>
      <c r="AE88" s="238"/>
      <c r="AF88" s="238"/>
      <c r="AG88" s="238"/>
      <c r="AH88" s="238"/>
      <c r="AI88" s="238"/>
      <c r="AJ88" s="238"/>
      <c r="AK88" s="153">
        <v>0</v>
      </c>
      <c r="AL88" s="29"/>
      <c r="AM88" s="29"/>
      <c r="AN88" s="154"/>
      <c r="AO88" s="149"/>
      <c r="AP88" s="149"/>
      <c r="AQ88" s="149"/>
    </row>
    <row r="89" spans="1:43" ht="12" hidden="1"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613</v>
      </c>
      <c r="AD89" s="92" t="s">
        <v>61</v>
      </c>
      <c r="AE89" s="148" t="s">
        <v>153</v>
      </c>
      <c r="AF89" s="140" t="s">
        <v>146</v>
      </c>
      <c r="AG89" s="41"/>
      <c r="AH89" s="41"/>
      <c r="AI89" s="41"/>
      <c r="AJ89" s="41"/>
      <c r="AK89" s="39">
        <v>194</v>
      </c>
      <c r="AL89" s="34">
        <v>0</v>
      </c>
      <c r="AM89" s="39">
        <v>0</v>
      </c>
      <c r="AN89" s="5">
        <v>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609</v>
      </c>
      <c r="AD110" s="226" t="s">
        <v>742</v>
      </c>
      <c r="AE110" s="226"/>
      <c r="AF110" s="226"/>
      <c r="AG110" s="226"/>
      <c r="AH110" s="226"/>
      <c r="AI110" s="226"/>
      <c r="AJ110" s="226"/>
      <c r="AK110" s="226"/>
      <c r="AL110" s="27"/>
      <c r="AM110" s="37" t="s">
        <v>609</v>
      </c>
      <c r="AO110" s="229" t="s">
        <v>210</v>
      </c>
      <c r="AP110" s="229"/>
      <c r="AQ110" s="229"/>
    </row>
    <row r="111" spans="1:43" ht="15" hidden="1"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613</v>
      </c>
      <c r="AD111" s="237" t="s">
        <v>743</v>
      </c>
      <c r="AE111" s="237"/>
      <c r="AF111" s="237"/>
      <c r="AG111" s="237"/>
      <c r="AH111" s="237"/>
      <c r="AI111" s="237"/>
      <c r="AJ111" s="237"/>
      <c r="AK111" s="27"/>
      <c r="AL111" s="27"/>
      <c r="AM111" s="70">
        <v>0</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744</v>
      </c>
      <c r="AE112" s="188"/>
      <c r="AF112" s="188"/>
      <c r="AG112" s="188"/>
      <c r="AH112" s="188"/>
      <c r="AI112" s="188"/>
      <c r="AJ112" s="188"/>
      <c r="AK112" s="188"/>
      <c r="AL112" s="146"/>
      <c r="AM112" s="70">
        <v>0</v>
      </c>
      <c r="AO112" s="229" t="s">
        <v>212</v>
      </c>
      <c r="AP112" s="229"/>
      <c r="AQ112" s="229"/>
    </row>
    <row r="113" spans="1:43" ht="15" hidden="1"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613</v>
      </c>
      <c r="AD113" s="237" t="s">
        <v>745</v>
      </c>
      <c r="AE113" s="237"/>
      <c r="AF113" s="237"/>
      <c r="AG113" s="237"/>
      <c r="AH113" s="237"/>
      <c r="AI113" s="237"/>
      <c r="AJ113" s="237"/>
      <c r="AK113" s="27"/>
      <c r="AL113" s="27"/>
      <c r="AM113" s="70">
        <v>0</v>
      </c>
      <c r="AO113" s="229" t="s">
        <v>221</v>
      </c>
      <c r="AP113" s="229"/>
      <c r="AQ113" s="229"/>
    </row>
    <row r="114" spans="1:43" ht="12" hidden="1"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613</v>
      </c>
      <c r="AD114" s="44" t="s">
        <v>32</v>
      </c>
      <c r="AE114" s="148" t="s">
        <v>169</v>
      </c>
      <c r="AF114" s="137" t="s">
        <v>146</v>
      </c>
      <c r="AG114" s="138" t="s">
        <v>145</v>
      </c>
      <c r="AH114" s="137"/>
      <c r="AI114" s="138" t="s">
        <v>147</v>
      </c>
      <c r="AJ114" s="138" t="s">
        <v>149</v>
      </c>
      <c r="AK114" s="31">
        <v>1365</v>
      </c>
      <c r="AL114" s="34">
        <v>0</v>
      </c>
      <c r="AM114" s="39">
        <v>0</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0</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609</v>
      </c>
      <c r="AD163" s="233" t="s">
        <v>752</v>
      </c>
      <c r="AE163" s="233"/>
      <c r="AF163" s="233"/>
      <c r="AG163" s="233"/>
      <c r="AH163" s="233"/>
      <c r="AI163" s="233"/>
      <c r="AJ163" s="233"/>
      <c r="AK163" s="45"/>
      <c r="AL163" s="37">
        <v>0</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hidden="1"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613</v>
      </c>
      <c r="AD168" s="44" t="s">
        <v>496</v>
      </c>
      <c r="AE168" s="217" t="s">
        <v>498</v>
      </c>
      <c r="AF168" s="217"/>
      <c r="AG168" s="217"/>
      <c r="AH168" s="217"/>
      <c r="AI168" s="217"/>
      <c r="AJ168" s="41"/>
      <c r="AK168" s="56">
        <v>27.54</v>
      </c>
      <c r="AL168" s="34">
        <v>0</v>
      </c>
      <c r="AM168" s="39">
        <v>0</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hidden="1"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613</v>
      </c>
      <c r="AD170" s="57" t="s">
        <v>94</v>
      </c>
      <c r="AE170" s="217" t="s">
        <v>511</v>
      </c>
      <c r="AF170" s="217"/>
      <c r="AG170" s="217"/>
      <c r="AH170" s="217"/>
      <c r="AI170" s="217"/>
      <c r="AJ170" s="41"/>
      <c r="AK170" s="39">
        <v>4.2</v>
      </c>
      <c r="AL170" s="34">
        <v>0</v>
      </c>
      <c r="AM170" s="39">
        <v>0</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24.67</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hidden="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613</v>
      </c>
      <c r="AD208" s="226" t="s">
        <v>853</v>
      </c>
      <c r="AE208" s="226"/>
      <c r="AF208" s="226"/>
      <c r="AG208" s="226"/>
      <c r="AH208" s="226"/>
      <c r="AI208" s="226"/>
      <c r="AJ208" s="226"/>
      <c r="AK208" s="226"/>
      <c r="AL208" s="59">
        <v>62</v>
      </c>
      <c r="AM208" s="60"/>
    </row>
    <row r="209" spans="1:39" ht="14.1" hidden="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613</v>
      </c>
      <c r="AD209" s="226" t="s">
        <v>854</v>
      </c>
      <c r="AE209" s="226"/>
      <c r="AF209" s="226"/>
      <c r="AG209" s="226"/>
      <c r="AH209" s="226"/>
      <c r="AI209" s="226"/>
      <c r="AJ209" s="226"/>
      <c r="AK209" s="226"/>
      <c r="AL209" s="59">
        <v>1</v>
      </c>
      <c r="AM209" s="119" t="b">
        <v>1</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854</v>
      </c>
      <c r="AE210" s="226"/>
      <c r="AF210" s="226"/>
      <c r="AG210" s="226"/>
      <c r="AH210" s="226"/>
      <c r="AI210" s="226"/>
      <c r="AJ210" s="226"/>
      <c r="AK210" s="226"/>
      <c r="AL210" s="59">
        <v>1</v>
      </c>
      <c r="AM210" s="119" t="b">
        <v>1</v>
      </c>
    </row>
    <row r="211" spans="1:39" ht="14.1" hidden="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613</v>
      </c>
      <c r="AD211" s="226" t="s">
        <v>854</v>
      </c>
      <c r="AE211" s="226"/>
      <c r="AF211" s="226"/>
      <c r="AG211" s="226"/>
      <c r="AH211" s="226"/>
      <c r="AI211" s="226"/>
      <c r="AJ211" s="226"/>
      <c r="AK211" s="226"/>
      <c r="AL211" s="59">
        <v>1</v>
      </c>
      <c r="AM211" s="119" t="b">
        <v>1</v>
      </c>
    </row>
    <row r="212" spans="1:39" ht="14.1" hidden="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613</v>
      </c>
      <c r="AD212" s="226" t="s">
        <v>854</v>
      </c>
      <c r="AE212" s="226"/>
      <c r="AF212" s="226"/>
      <c r="AG212" s="226"/>
      <c r="AH212" s="226"/>
      <c r="AI212" s="226"/>
      <c r="AJ212" s="226"/>
      <c r="AK212" s="226"/>
      <c r="AL212" s="59">
        <v>1</v>
      </c>
      <c r="AM212" s="119" t="b">
        <v>1</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854</v>
      </c>
      <c r="AE213" s="226"/>
      <c r="AF213" s="226"/>
      <c r="AG213" s="226"/>
      <c r="AH213" s="226"/>
      <c r="AI213" s="226"/>
      <c r="AJ213" s="226"/>
      <c r="AK213" s="226"/>
      <c r="AL213" s="59">
        <v>1</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854</v>
      </c>
      <c r="AE214" s="226"/>
      <c r="AF214" s="226"/>
      <c r="AG214" s="226"/>
      <c r="AH214" s="226"/>
      <c r="AI214" s="226"/>
      <c r="AJ214" s="226"/>
      <c r="AK214" s="226"/>
      <c r="AL214" s="59">
        <v>1</v>
      </c>
      <c r="AM214" s="119" t="b">
        <v>1</v>
      </c>
    </row>
    <row r="215" spans="1:39" ht="14.1" hidden="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613</v>
      </c>
      <c r="AD215" s="226" t="s">
        <v>854</v>
      </c>
      <c r="AE215" s="226"/>
      <c r="AF215" s="226"/>
      <c r="AG215" s="226"/>
      <c r="AH215" s="226"/>
      <c r="AI215" s="226"/>
      <c r="AJ215" s="226"/>
      <c r="AK215" s="226"/>
      <c r="AL215" s="59">
        <v>1</v>
      </c>
      <c r="AM215" s="119" t="b">
        <v>1</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854</v>
      </c>
      <c r="AE216" s="226"/>
      <c r="AF216" s="226"/>
      <c r="AG216" s="226"/>
      <c r="AH216" s="226"/>
      <c r="AI216" s="226"/>
      <c r="AJ216" s="226"/>
      <c r="AK216" s="226"/>
      <c r="AL216" s="59">
        <v>1</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854</v>
      </c>
      <c r="AE217" s="226"/>
      <c r="AF217" s="226"/>
      <c r="AG217" s="226"/>
      <c r="AH217" s="226"/>
      <c r="AI217" s="226"/>
      <c r="AJ217" s="226"/>
      <c r="AK217" s="226"/>
      <c r="AL217" s="59">
        <v>1</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854</v>
      </c>
      <c r="AE218" s="226"/>
      <c r="AF218" s="226"/>
      <c r="AG218" s="226"/>
      <c r="AH218" s="226"/>
      <c r="AI218" s="226"/>
      <c r="AJ218" s="226"/>
      <c r="AK218" s="226"/>
      <c r="AL218" s="59">
        <v>1</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854</v>
      </c>
      <c r="AE219" s="226"/>
      <c r="AF219" s="226"/>
      <c r="AG219" s="226"/>
      <c r="AH219" s="226"/>
      <c r="AI219" s="226"/>
      <c r="AJ219" s="226"/>
      <c r="AK219" s="226"/>
      <c r="AL219" s="59">
        <v>1</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854</v>
      </c>
      <c r="AE220" s="226"/>
      <c r="AF220" s="226"/>
      <c r="AG220" s="226"/>
      <c r="AH220" s="226"/>
      <c r="AI220" s="226"/>
      <c r="AJ220" s="226"/>
      <c r="AK220" s="226"/>
      <c r="AL220" s="59">
        <v>1</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854</v>
      </c>
      <c r="AE221" s="226"/>
      <c r="AF221" s="226"/>
      <c r="AG221" s="226"/>
      <c r="AH221" s="226"/>
      <c r="AI221" s="226"/>
      <c r="AJ221" s="226"/>
      <c r="AK221" s="226"/>
      <c r="AL221" s="59">
        <v>1</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854</v>
      </c>
      <c r="AE222" s="226"/>
      <c r="AF222" s="226"/>
      <c r="AG222" s="226"/>
      <c r="AH222" s="226"/>
      <c r="AI222" s="226"/>
      <c r="AJ222" s="226"/>
      <c r="AK222" s="226"/>
      <c r="AL222" s="59">
        <v>1</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854</v>
      </c>
      <c r="AE223" s="226"/>
      <c r="AF223" s="226"/>
      <c r="AG223" s="226"/>
      <c r="AH223" s="226"/>
      <c r="AI223" s="226"/>
      <c r="AJ223" s="226"/>
      <c r="AK223" s="226"/>
      <c r="AL223" s="59">
        <v>1</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854</v>
      </c>
      <c r="AE224" s="226"/>
      <c r="AF224" s="226"/>
      <c r="AG224" s="226"/>
      <c r="AH224" s="226"/>
      <c r="AI224" s="226"/>
      <c r="AJ224" s="226"/>
      <c r="AK224" s="226"/>
      <c r="AL224" s="59">
        <v>1</v>
      </c>
      <c r="AM224" s="119" t="b">
        <v>1</v>
      </c>
    </row>
    <row r="225" spans="1:40" ht="12"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609</v>
      </c>
      <c r="AD225" s="189" t="s">
        <v>523</v>
      </c>
      <c r="AE225" s="189"/>
      <c r="AF225" s="189"/>
      <c r="AG225" s="189"/>
      <c r="AH225" s="189"/>
      <c r="AI225" s="189"/>
      <c r="AJ225" s="189"/>
      <c r="AK225" s="109">
        <v>24.13</v>
      </c>
      <c r="AL225" s="64">
        <v>53</v>
      </c>
      <c r="AM225" s="39">
        <v>1278.8899999999999</v>
      </c>
    </row>
    <row r="226" spans="1:40" ht="12" customHeight="1">
      <c r="A226" s="25" t="e">
        <f t="shared" si="21"/>
        <v>#REF!</v>
      </c>
      <c r="B226" s="189" t="s">
        <v>561</v>
      </c>
      <c r="C226" s="189"/>
      <c r="D226" s="189"/>
      <c r="E226" s="189"/>
      <c r="F226" s="189"/>
      <c r="G226" s="189"/>
      <c r="H226" s="189"/>
      <c r="I226" s="109">
        <v>30.65</v>
      </c>
      <c r="J226" s="64" t="e">
        <f>#REF!*#REF!</f>
        <v>#REF!</v>
      </c>
      <c r="K226" s="39" t="e">
        <f t="shared" si="22"/>
        <v>#REF!</v>
      </c>
      <c r="AC226" s="25" t="s">
        <v>609</v>
      </c>
      <c r="AD226" s="189" t="s">
        <v>561</v>
      </c>
      <c r="AE226" s="189"/>
      <c r="AF226" s="189"/>
      <c r="AG226" s="189"/>
      <c r="AH226" s="189"/>
      <c r="AI226" s="189"/>
      <c r="AJ226" s="189"/>
      <c r="AK226" s="109">
        <v>30.65</v>
      </c>
      <c r="AL226" s="64">
        <v>3</v>
      </c>
      <c r="AM226" s="39">
        <v>91.949999999999989</v>
      </c>
    </row>
    <row r="227" spans="1:40" ht="12" customHeight="1">
      <c r="A227" s="25" t="e">
        <f t="shared" si="21"/>
        <v>#REF!</v>
      </c>
      <c r="B227" s="189" t="s">
        <v>564</v>
      </c>
      <c r="C227" s="189"/>
      <c r="D227" s="189"/>
      <c r="E227" s="189"/>
      <c r="F227" s="189"/>
      <c r="G227" s="189"/>
      <c r="H227" s="189"/>
      <c r="I227" s="109">
        <v>35.229999999999997</v>
      </c>
      <c r="J227" s="64" t="e">
        <f>#REF!*#REF!</f>
        <v>#REF!</v>
      </c>
      <c r="K227" s="39" t="e">
        <f t="shared" si="22"/>
        <v>#REF!</v>
      </c>
      <c r="AC227" s="25" t="s">
        <v>609</v>
      </c>
      <c r="AD227" s="189" t="s">
        <v>564</v>
      </c>
      <c r="AE227" s="189"/>
      <c r="AF227" s="189"/>
      <c r="AG227" s="189"/>
      <c r="AH227" s="189"/>
      <c r="AI227" s="189"/>
      <c r="AJ227" s="189"/>
      <c r="AK227" s="109">
        <v>35.229999999999997</v>
      </c>
      <c r="AL227" s="64">
        <v>4</v>
      </c>
      <c r="AM227" s="39">
        <v>140.91999999999999</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customHeight="1">
      <c r="A229" s="25" t="e">
        <f t="shared" si="21"/>
        <v>#REF!</v>
      </c>
      <c r="B229" s="189" t="s">
        <v>588</v>
      </c>
      <c r="C229" s="189"/>
      <c r="D229" s="189"/>
      <c r="E229" s="189"/>
      <c r="F229" s="189"/>
      <c r="G229" s="189"/>
      <c r="H229" s="189"/>
      <c r="I229" s="109">
        <v>55.62</v>
      </c>
      <c r="J229" s="64" t="e">
        <f>#REF!*IF(#REF!="3-fasig",1,0)*#REF!</f>
        <v>#REF!</v>
      </c>
      <c r="K229" s="39" t="e">
        <f t="shared" si="22"/>
        <v>#REF!</v>
      </c>
      <c r="AC229" s="25" t="s">
        <v>609</v>
      </c>
      <c r="AD229" s="189" t="s">
        <v>588</v>
      </c>
      <c r="AE229" s="189"/>
      <c r="AF229" s="189"/>
      <c r="AG229" s="189"/>
      <c r="AH229" s="189"/>
      <c r="AI229" s="189"/>
      <c r="AJ229" s="189"/>
      <c r="AK229" s="109">
        <v>55.62</v>
      </c>
      <c r="AL229" s="64">
        <v>1</v>
      </c>
      <c r="AM229" s="39">
        <v>55.62</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609</v>
      </c>
      <c r="AD232" s="189" t="s">
        <v>769</v>
      </c>
      <c r="AE232" s="189"/>
      <c r="AF232" s="189"/>
      <c r="AG232" s="189"/>
      <c r="AH232" s="189"/>
      <c r="AI232" s="189"/>
      <c r="AJ232" s="189"/>
      <c r="AK232" s="107">
        <v>44.12</v>
      </c>
      <c r="AL232" s="64">
        <v>1</v>
      </c>
      <c r="AM232" s="39">
        <v>44.12</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1611.4999999999998</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hidden="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613</v>
      </c>
      <c r="AD245" s="226" t="s">
        <v>853</v>
      </c>
      <c r="AE245" s="226"/>
      <c r="AF245" s="226"/>
      <c r="AG245" s="226"/>
      <c r="AH245" s="226"/>
      <c r="AI245" s="226"/>
      <c r="AJ245" s="226"/>
      <c r="AK245" s="226"/>
      <c r="AL245" s="59">
        <v>60</v>
      </c>
      <c r="AM245" s="60"/>
    </row>
    <row r="246" spans="1:40" ht="14.1" hidden="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613</v>
      </c>
      <c r="AD246" s="226" t="s">
        <v>854</v>
      </c>
      <c r="AE246" s="226"/>
      <c r="AF246" s="226"/>
      <c r="AG246" s="226"/>
      <c r="AH246" s="226"/>
      <c r="AI246" s="226"/>
      <c r="AJ246" s="226"/>
      <c r="AK246" s="226"/>
      <c r="AL246" s="59">
        <v>1</v>
      </c>
      <c r="AM246" s="119" t="b">
        <v>1</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854</v>
      </c>
      <c r="AE247" s="226"/>
      <c r="AF247" s="226"/>
      <c r="AG247" s="226"/>
      <c r="AH247" s="226"/>
      <c r="AI247" s="226"/>
      <c r="AJ247" s="226"/>
      <c r="AK247" s="226"/>
      <c r="AL247" s="59">
        <v>1</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854</v>
      </c>
      <c r="AE248" s="226"/>
      <c r="AF248" s="226"/>
      <c r="AG248" s="226"/>
      <c r="AH248" s="226"/>
      <c r="AI248" s="226"/>
      <c r="AJ248" s="226"/>
      <c r="AK248" s="226"/>
      <c r="AL248" s="59">
        <v>1</v>
      </c>
      <c r="AM248" s="119" t="b">
        <v>1</v>
      </c>
    </row>
    <row r="249" spans="1:40" ht="14.1" hidden="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613</v>
      </c>
      <c r="AD249" s="226" t="s">
        <v>854</v>
      </c>
      <c r="AE249" s="226"/>
      <c r="AF249" s="226"/>
      <c r="AG249" s="226"/>
      <c r="AH249" s="226"/>
      <c r="AI249" s="226"/>
      <c r="AJ249" s="226"/>
      <c r="AK249" s="226"/>
      <c r="AL249" s="59">
        <v>1</v>
      </c>
      <c r="AM249" s="119" t="b">
        <v>1</v>
      </c>
    </row>
    <row r="250" spans="1:40" ht="14.1" hidden="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613</v>
      </c>
      <c r="AD250" s="226" t="s">
        <v>854</v>
      </c>
      <c r="AE250" s="226"/>
      <c r="AF250" s="226"/>
      <c r="AG250" s="226"/>
      <c r="AH250" s="226"/>
      <c r="AI250" s="226"/>
      <c r="AJ250" s="226"/>
      <c r="AK250" s="226"/>
      <c r="AL250" s="59">
        <v>1</v>
      </c>
      <c r="AM250" s="119" t="b">
        <v>1</v>
      </c>
    </row>
    <row r="251" spans="1:40" ht="14.1" hidden="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613</v>
      </c>
      <c r="AD251" s="226" t="s">
        <v>854</v>
      </c>
      <c r="AE251" s="226"/>
      <c r="AF251" s="226"/>
      <c r="AG251" s="226"/>
      <c r="AH251" s="226"/>
      <c r="AI251" s="226"/>
      <c r="AJ251" s="226"/>
      <c r="AK251" s="226"/>
      <c r="AL251" s="59">
        <v>1</v>
      </c>
      <c r="AM251" s="119" t="b">
        <v>1</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854</v>
      </c>
      <c r="AE252" s="226"/>
      <c r="AF252" s="226"/>
      <c r="AG252" s="226"/>
      <c r="AH252" s="226"/>
      <c r="AI252" s="226"/>
      <c r="AJ252" s="226"/>
      <c r="AK252" s="226"/>
      <c r="AL252" s="59">
        <v>1</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855</v>
      </c>
      <c r="AE253" s="226"/>
      <c r="AF253" s="226"/>
      <c r="AG253" s="226"/>
      <c r="AH253" s="226"/>
      <c r="AI253" s="226"/>
      <c r="AJ253" s="226"/>
      <c r="AK253" s="226"/>
      <c r="AL253" s="59">
        <v>1</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854</v>
      </c>
      <c r="AE254" s="226"/>
      <c r="AF254" s="226"/>
      <c r="AG254" s="226"/>
      <c r="AH254" s="226"/>
      <c r="AI254" s="226"/>
      <c r="AJ254" s="226"/>
      <c r="AK254" s="226"/>
      <c r="AL254" s="59">
        <v>1</v>
      </c>
      <c r="AM254" s="119" t="b">
        <v>1</v>
      </c>
    </row>
    <row r="255" spans="1:40" ht="12"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609</v>
      </c>
      <c r="AD255" s="189" t="s">
        <v>535</v>
      </c>
      <c r="AE255" s="189"/>
      <c r="AF255" s="189"/>
      <c r="AG255" s="189"/>
      <c r="AH255" s="189"/>
      <c r="AI255" s="189"/>
      <c r="AJ255" s="189"/>
      <c r="AK255" s="109">
        <v>33.450000000000003</v>
      </c>
      <c r="AL255" s="64">
        <v>30</v>
      </c>
      <c r="AM255" s="39">
        <v>1003.5000000000001</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customHeight="1">
      <c r="A258" s="25" t="e">
        <f t="shared" si="25"/>
        <v>#REF!</v>
      </c>
      <c r="B258" s="189" t="s">
        <v>541</v>
      </c>
      <c r="C258" s="189"/>
      <c r="D258" s="189"/>
      <c r="E258" s="189"/>
      <c r="F258" s="189"/>
      <c r="G258" s="189"/>
      <c r="H258" s="189"/>
      <c r="I258" s="109">
        <v>49.91</v>
      </c>
      <c r="J258" s="64" t="e">
        <f>#REF!*#REF!</f>
        <v>#REF!</v>
      </c>
      <c r="K258" s="39" t="e">
        <f t="shared" si="24"/>
        <v>#REF!</v>
      </c>
      <c r="AC258" s="25" t="s">
        <v>609</v>
      </c>
      <c r="AD258" s="189" t="s">
        <v>541</v>
      </c>
      <c r="AE258" s="189"/>
      <c r="AF258" s="189"/>
      <c r="AG258" s="189"/>
      <c r="AH258" s="189"/>
      <c r="AI258" s="189"/>
      <c r="AJ258" s="189"/>
      <c r="AK258" s="109">
        <v>49.91</v>
      </c>
      <c r="AL258" s="64">
        <v>30</v>
      </c>
      <c r="AM258" s="39">
        <v>1497.3</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2500.8000000000002</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hidden="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613</v>
      </c>
      <c r="AD265" s="226" t="s">
        <v>853</v>
      </c>
      <c r="AE265" s="226"/>
      <c r="AF265" s="226"/>
      <c r="AG265" s="226"/>
      <c r="AH265" s="226"/>
      <c r="AI265" s="226"/>
      <c r="AJ265" s="226"/>
      <c r="AK265" s="226"/>
      <c r="AL265" s="59">
        <v>23</v>
      </c>
      <c r="AM265" s="60"/>
    </row>
    <row r="266" spans="1:40" ht="14.1" hidden="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613</v>
      </c>
      <c r="AD266" s="226" t="s">
        <v>854</v>
      </c>
      <c r="AE266" s="226"/>
      <c r="AF266" s="226"/>
      <c r="AG266" s="226"/>
      <c r="AH266" s="226"/>
      <c r="AI266" s="226"/>
      <c r="AJ266" s="226"/>
      <c r="AK266" s="226"/>
      <c r="AL266" s="59">
        <v>1</v>
      </c>
      <c r="AM266" s="119" t="b">
        <v>1</v>
      </c>
    </row>
    <row r="267" spans="1:40" ht="14.1" hidden="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613</v>
      </c>
      <c r="AD267" s="226" t="s">
        <v>854</v>
      </c>
      <c r="AE267" s="226"/>
      <c r="AF267" s="226"/>
      <c r="AG267" s="226"/>
      <c r="AH267" s="226"/>
      <c r="AI267" s="226"/>
      <c r="AJ267" s="226"/>
      <c r="AK267" s="226"/>
      <c r="AL267" s="59">
        <v>1</v>
      </c>
      <c r="AM267" s="119" t="b">
        <v>1</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854</v>
      </c>
      <c r="AE268" s="226"/>
      <c r="AF268" s="226"/>
      <c r="AG268" s="226"/>
      <c r="AH268" s="226"/>
      <c r="AI268" s="226"/>
      <c r="AJ268" s="226"/>
      <c r="AK268" s="226"/>
      <c r="AL268" s="59">
        <v>1</v>
      </c>
      <c r="AM268" s="119" t="b">
        <v>1</v>
      </c>
    </row>
    <row r="269" spans="1:40" ht="14.1" hidden="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613</v>
      </c>
      <c r="AD269" s="226" t="s">
        <v>854</v>
      </c>
      <c r="AE269" s="226"/>
      <c r="AF269" s="226"/>
      <c r="AG269" s="226"/>
      <c r="AH269" s="226"/>
      <c r="AI269" s="226"/>
      <c r="AJ269" s="226"/>
      <c r="AK269" s="226"/>
      <c r="AL269" s="59">
        <v>1</v>
      </c>
      <c r="AM269" s="119" t="b">
        <v>1</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854</v>
      </c>
      <c r="AE270" s="226"/>
      <c r="AF270" s="226"/>
      <c r="AG270" s="226"/>
      <c r="AH270" s="226"/>
      <c r="AI270" s="226"/>
      <c r="AJ270" s="226"/>
      <c r="AK270" s="226"/>
      <c r="AL270" s="59">
        <v>1</v>
      </c>
      <c r="AM270" s="119" t="b">
        <v>1</v>
      </c>
    </row>
    <row r="271" spans="1:40" ht="14.1" hidden="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613</v>
      </c>
      <c r="AD271" s="226" t="s">
        <v>854</v>
      </c>
      <c r="AE271" s="226"/>
      <c r="AF271" s="226"/>
      <c r="AG271" s="226"/>
      <c r="AH271" s="226"/>
      <c r="AI271" s="226"/>
      <c r="AJ271" s="226"/>
      <c r="AK271" s="226"/>
      <c r="AL271" s="59">
        <v>1</v>
      </c>
      <c r="AM271" s="119" t="b">
        <v>1</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854</v>
      </c>
      <c r="AE272" s="226"/>
      <c r="AF272" s="226"/>
      <c r="AG272" s="226"/>
      <c r="AH272" s="226"/>
      <c r="AI272" s="226"/>
      <c r="AJ272" s="226"/>
      <c r="AK272" s="226"/>
      <c r="AL272" s="59">
        <v>1</v>
      </c>
      <c r="AM272" s="119" t="b">
        <v>1</v>
      </c>
    </row>
    <row r="273" spans="1:40" ht="14.1" hidden="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613</v>
      </c>
      <c r="AD273" s="226" t="s">
        <v>854</v>
      </c>
      <c r="AE273" s="226"/>
      <c r="AF273" s="226"/>
      <c r="AG273" s="226"/>
      <c r="AH273" s="226"/>
      <c r="AI273" s="226"/>
      <c r="AJ273" s="226"/>
      <c r="AK273" s="226"/>
      <c r="AL273" s="59">
        <v>1</v>
      </c>
      <c r="AM273" s="119" t="b">
        <v>1</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854</v>
      </c>
      <c r="AE274" s="226"/>
      <c r="AF274" s="226"/>
      <c r="AG274" s="226"/>
      <c r="AH274" s="226"/>
      <c r="AI274" s="226"/>
      <c r="AJ274" s="226"/>
      <c r="AK274" s="226"/>
      <c r="AL274" s="59">
        <v>1</v>
      </c>
      <c r="AM274" s="119" t="b">
        <v>1</v>
      </c>
    </row>
    <row r="275" spans="1:40" ht="14.1" hidden="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613</v>
      </c>
      <c r="AD275" s="226" t="s">
        <v>854</v>
      </c>
      <c r="AE275" s="226"/>
      <c r="AF275" s="226"/>
      <c r="AG275" s="226"/>
      <c r="AH275" s="226"/>
      <c r="AI275" s="226"/>
      <c r="AJ275" s="226"/>
      <c r="AK275" s="226"/>
      <c r="AL275" s="59">
        <v>1</v>
      </c>
      <c r="AM275" s="119" t="b">
        <v>1</v>
      </c>
    </row>
    <row r="276" spans="1:40" ht="12"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609</v>
      </c>
      <c r="AD276" s="189" t="s">
        <v>539</v>
      </c>
      <c r="AE276" s="189"/>
      <c r="AF276" s="189"/>
      <c r="AG276" s="189"/>
      <c r="AH276" s="189"/>
      <c r="AI276" s="189"/>
      <c r="AJ276" s="189"/>
      <c r="AK276" s="109">
        <v>46.84</v>
      </c>
      <c r="AL276" s="64">
        <v>3</v>
      </c>
      <c r="AM276" s="39">
        <v>140.52000000000001</v>
      </c>
    </row>
    <row r="277" spans="1:40" ht="12" customHeight="1">
      <c r="A277" s="25" t="e">
        <f t="shared" si="27"/>
        <v>#REF!</v>
      </c>
      <c r="B277" s="189" t="s">
        <v>544</v>
      </c>
      <c r="C277" s="189"/>
      <c r="D277" s="189"/>
      <c r="E277" s="189"/>
      <c r="F277" s="189"/>
      <c r="G277" s="189"/>
      <c r="H277" s="189"/>
      <c r="I277" s="109">
        <v>42.93</v>
      </c>
      <c r="J277" s="64" t="e">
        <f>J276</f>
        <v>#REF!</v>
      </c>
      <c r="K277" s="39" t="e">
        <f t="shared" si="28"/>
        <v>#REF!</v>
      </c>
      <c r="AC277" s="25" t="s">
        <v>609</v>
      </c>
      <c r="AD277" s="189" t="s">
        <v>544</v>
      </c>
      <c r="AE277" s="189"/>
      <c r="AF277" s="189"/>
      <c r="AG277" s="189"/>
      <c r="AH277" s="189"/>
      <c r="AI277" s="189"/>
      <c r="AJ277" s="189"/>
      <c r="AK277" s="109">
        <v>42.93</v>
      </c>
      <c r="AL277" s="64">
        <v>3</v>
      </c>
      <c r="AM277" s="39">
        <v>128.79</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customHeight="1">
      <c r="A279" s="25" t="e">
        <f t="shared" si="27"/>
        <v>#REF!</v>
      </c>
      <c r="B279" s="189" t="s">
        <v>565</v>
      </c>
      <c r="C279" s="189"/>
      <c r="D279" s="189"/>
      <c r="E279" s="189"/>
      <c r="F279" s="189"/>
      <c r="G279" s="189"/>
      <c r="H279" s="189"/>
      <c r="I279" s="109">
        <f>I277</f>
        <v>42.93</v>
      </c>
      <c r="J279" s="64" t="e">
        <f>#REF!*#REF!</f>
        <v>#REF!</v>
      </c>
      <c r="K279" s="39" t="e">
        <f t="shared" si="28"/>
        <v>#REF!</v>
      </c>
      <c r="AC279" s="25" t="s">
        <v>609</v>
      </c>
      <c r="AD279" s="189" t="s">
        <v>565</v>
      </c>
      <c r="AE279" s="189"/>
      <c r="AF279" s="189"/>
      <c r="AG279" s="189"/>
      <c r="AH279" s="189"/>
      <c r="AI279" s="189"/>
      <c r="AJ279" s="189"/>
      <c r="AK279" s="109">
        <v>42.93</v>
      </c>
      <c r="AL279" s="64">
        <v>9</v>
      </c>
      <c r="AM279" s="39">
        <v>386.37</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customHeight="1">
      <c r="A281" s="25" t="e">
        <f t="shared" si="27"/>
        <v>#REF!</v>
      </c>
      <c r="B281" s="189" t="s">
        <v>545</v>
      </c>
      <c r="C281" s="189"/>
      <c r="D281" s="189"/>
      <c r="E281" s="189"/>
      <c r="F281" s="189"/>
      <c r="G281" s="189"/>
      <c r="H281" s="189"/>
      <c r="I281" s="109">
        <f>I278</f>
        <v>33.65</v>
      </c>
      <c r="J281" s="64" t="e">
        <f>(J80+J81+J82)*#REF!</f>
        <v>#REF!</v>
      </c>
      <c r="K281" s="39" t="e">
        <f t="shared" si="28"/>
        <v>#REF!</v>
      </c>
      <c r="AC281" s="25" t="s">
        <v>609</v>
      </c>
      <c r="AD281" s="189" t="s">
        <v>545</v>
      </c>
      <c r="AE281" s="189"/>
      <c r="AF281" s="189"/>
      <c r="AG281" s="189"/>
      <c r="AH281" s="189"/>
      <c r="AI281" s="189"/>
      <c r="AJ281" s="189"/>
      <c r="AK281" s="109">
        <v>33.65</v>
      </c>
      <c r="AL281" s="64">
        <v>6</v>
      </c>
      <c r="AM281" s="39">
        <v>201.89999999999998</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609</v>
      </c>
      <c r="AD286" s="188" t="s">
        <v>562</v>
      </c>
      <c r="AE286" s="188"/>
      <c r="AF286" s="188"/>
      <c r="AG286" s="188"/>
      <c r="AH286" s="188"/>
      <c r="AI286" s="188"/>
      <c r="AJ286" s="188"/>
      <c r="AK286" s="109">
        <v>34.770000000000003</v>
      </c>
      <c r="AL286" s="53">
        <v>2</v>
      </c>
      <c r="AM286" s="39">
        <v>69.540000000000006</v>
      </c>
      <c r="AN286" s="5">
        <v>927.12</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hidden="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613</v>
      </c>
      <c r="AD297" s="226" t="s">
        <v>832</v>
      </c>
      <c r="AE297" s="226"/>
      <c r="AF297" s="226"/>
      <c r="AG297" s="226"/>
      <c r="AH297" s="226"/>
      <c r="AI297" s="226"/>
      <c r="AJ297" s="226"/>
      <c r="AK297" s="226"/>
      <c r="AL297" s="59">
        <v>1</v>
      </c>
      <c r="AM297" s="126" t="s">
        <v>838</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838</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179</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62</v>
      </c>
      <c r="AM332" s="39">
        <v>67.679642857142866</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30</v>
      </c>
      <c r="AM333" s="39">
        <v>83.34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48</v>
      </c>
      <c r="AM334" s="39">
        <v>116.352</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1204.3016428571427</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24.299999999999997</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hidden="1"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613</v>
      </c>
      <c r="AD591" s="217" t="s">
        <v>234</v>
      </c>
      <c r="AE591" s="217"/>
      <c r="AF591" s="217"/>
      <c r="AG591" s="217"/>
      <c r="AH591" s="217"/>
      <c r="AI591" s="217"/>
      <c r="AJ591" s="217"/>
      <c r="AK591" s="80">
        <v>0</v>
      </c>
      <c r="AL591" s="53">
        <v>0</v>
      </c>
      <c r="AM591" s="34">
        <v>0</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1</v>
      </c>
      <c r="AM594" s="34">
        <v>135.35999999999999</v>
      </c>
      <c r="AN594">
        <v>1096.4159999999999</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42.333333333333329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hidden="1" customHeight="1">
      <c r="A598" s="25" t="e">
        <f t="shared" si="50"/>
        <v>#REF!</v>
      </c>
      <c r="B598" s="217" t="s">
        <v>443</v>
      </c>
      <c r="C598" s="217"/>
      <c r="D598" s="217"/>
      <c r="E598" s="217"/>
      <c r="F598" s="217"/>
      <c r="G598" s="217"/>
      <c r="H598" s="217"/>
      <c r="I598" s="81" t="e">
        <f>#REF!</f>
        <v>#REF!</v>
      </c>
      <c r="J598" s="53" t="e">
        <f t="shared" si="51"/>
        <v>#REF!</v>
      </c>
      <c r="K598" s="34" t="e">
        <f t="shared" si="52"/>
        <v>#REF!</v>
      </c>
      <c r="AC598" s="25" t="s">
        <v>613</v>
      </c>
      <c r="AD598" s="217" t="s">
        <v>443</v>
      </c>
      <c r="AE598" s="217"/>
      <c r="AF598" s="217"/>
      <c r="AG598" s="217"/>
      <c r="AH598" s="217"/>
      <c r="AI598" s="217"/>
      <c r="AJ598" s="217"/>
      <c r="AK598" s="81">
        <v>0</v>
      </c>
      <c r="AL598" s="53">
        <v>0</v>
      </c>
      <c r="AM598" s="34">
        <v>0</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1910.0799999999997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12.75</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hidden="1" customHeight="1">
      <c r="A619" s="25" t="e">
        <f t="shared" si="56"/>
        <v>#REF!</v>
      </c>
      <c r="B619" s="212" t="s">
        <v>454</v>
      </c>
      <c r="C619" s="212"/>
      <c r="D619" s="212"/>
      <c r="E619" s="212"/>
      <c r="F619" s="212"/>
      <c r="G619" s="212"/>
      <c r="H619" s="212"/>
      <c r="I619" s="82" t="e">
        <f>#REF!</f>
        <v>#REF!</v>
      </c>
      <c r="J619" s="53" t="e">
        <f t="shared" si="57"/>
        <v>#REF!</v>
      </c>
      <c r="K619" s="34" t="e">
        <f t="shared" si="58"/>
        <v>#REF!</v>
      </c>
      <c r="AC619" s="25" t="s">
        <v>613</v>
      </c>
      <c r="AD619" s="212" t="s">
        <v>454</v>
      </c>
      <c r="AE619" s="212"/>
      <c r="AF619" s="212"/>
      <c r="AG619" s="212"/>
      <c r="AH619" s="212"/>
      <c r="AI619" s="212"/>
      <c r="AJ619" s="212"/>
      <c r="AK619" s="82">
        <v>0</v>
      </c>
      <c r="AL619" s="53">
        <v>0</v>
      </c>
      <c r="AM619" s="34">
        <v>0</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hidden="1"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613</v>
      </c>
      <c r="AD621" s="212" t="s">
        <v>458</v>
      </c>
      <c r="AE621" s="212"/>
      <c r="AF621" s="212"/>
      <c r="AG621" s="212"/>
      <c r="AH621" s="212"/>
      <c r="AI621" s="212"/>
      <c r="AJ621" s="212"/>
      <c r="AK621" s="82">
        <v>0</v>
      </c>
      <c r="AL621" s="53">
        <v>0</v>
      </c>
      <c r="AM621" s="34">
        <v>0</v>
      </c>
      <c r="AN621">
        <v>721.1400000000001</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3310</v>
      </c>
      <c r="AL626" s="53">
        <v>1</v>
      </c>
      <c r="AM626" s="144">
        <v>3310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hidden="1"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613</v>
      </c>
      <c r="AD628" s="205" t="s">
        <v>469</v>
      </c>
      <c r="AE628" s="205"/>
      <c r="AF628" s="205"/>
      <c r="AG628" s="205"/>
      <c r="AH628" s="205"/>
      <c r="AI628" s="205"/>
      <c r="AJ628" s="205"/>
      <c r="AK628" s="81">
        <v>0</v>
      </c>
      <c r="AL628" s="53">
        <v>0</v>
      </c>
      <c r="AM628" s="144">
        <v>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hidden="1"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613</v>
      </c>
      <c r="AD630" s="205" t="s">
        <v>466</v>
      </c>
      <c r="AE630" s="205"/>
      <c r="AF630" s="205"/>
      <c r="AG630" s="205"/>
      <c r="AH630" s="205"/>
      <c r="AI630" s="205"/>
      <c r="AJ630" s="205"/>
      <c r="AK630" s="81">
        <v>0</v>
      </c>
      <c r="AL630" s="53">
        <v>0</v>
      </c>
      <c r="AM630" s="144">
        <v>0</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3006.4959999999996</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24.67</v>
      </c>
      <c r="AL632" s="53">
        <v>1</v>
      </c>
      <c r="AM632" s="144">
        <v>24.67</v>
      </c>
      <c r="AN632" s="8"/>
      <c r="AO632" s="16" t="s">
        <v>491</v>
      </c>
      <c r="AP632" s="4">
        <v>1093.94</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609</v>
      </c>
      <c r="AD634" s="201" t="s">
        <v>551</v>
      </c>
      <c r="AE634" s="201"/>
      <c r="AF634" s="201"/>
      <c r="AG634" s="201"/>
      <c r="AH634" s="201"/>
      <c r="AI634" s="201"/>
      <c r="AJ634" s="201"/>
      <c r="AK634" s="81">
        <v>1611.4999999999998</v>
      </c>
      <c r="AL634" s="53">
        <v>1</v>
      </c>
      <c r="AM634" s="144">
        <v>1611.4999999999998</v>
      </c>
      <c r="AN634" s="8"/>
      <c r="AO634" s="16"/>
      <c r="AP634" s="4"/>
      <c r="AQ634" s="22"/>
      <c r="AR634" s="4"/>
      <c r="AS634" s="4"/>
      <c r="AT634" s="4"/>
      <c r="AU634" s="4"/>
      <c r="AV634" s="4"/>
      <c r="AW634" s="17"/>
    </row>
    <row r="635" spans="1:49" ht="12"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609</v>
      </c>
      <c r="AD635" s="201" t="s">
        <v>553</v>
      </c>
      <c r="AE635" s="201"/>
      <c r="AF635" s="201"/>
      <c r="AG635" s="201"/>
      <c r="AH635" s="201"/>
      <c r="AI635" s="201"/>
      <c r="AJ635" s="201"/>
      <c r="AK635" s="81">
        <v>2500.8000000000002</v>
      </c>
      <c r="AL635" s="53">
        <v>1</v>
      </c>
      <c r="AM635" s="144">
        <v>2500.8000000000002</v>
      </c>
      <c r="AN635" s="8"/>
      <c r="AO635" s="16"/>
      <c r="AP635" s="4"/>
      <c r="AQ635" s="22"/>
      <c r="AR635" s="4"/>
      <c r="AS635" s="4"/>
      <c r="AT635" s="4"/>
      <c r="AU635" s="4"/>
      <c r="AV635" s="4"/>
      <c r="AW635" s="17"/>
    </row>
    <row r="636" spans="1:49" ht="12"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609</v>
      </c>
      <c r="AD636" s="201" t="s">
        <v>552</v>
      </c>
      <c r="AE636" s="201"/>
      <c r="AF636" s="201"/>
      <c r="AG636" s="201"/>
      <c r="AH636" s="201"/>
      <c r="AI636" s="201"/>
      <c r="AJ636" s="201"/>
      <c r="AK636" s="81">
        <v>927.12</v>
      </c>
      <c r="AL636" s="53">
        <v>1</v>
      </c>
      <c r="AM636" s="144">
        <v>927.12</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1904.0416428571425</v>
      </c>
      <c r="AL637" s="53">
        <v>1</v>
      </c>
      <c r="AM637" s="144">
        <v>1904.0416428571425</v>
      </c>
      <c r="AN637" s="8"/>
      <c r="AO637" s="16" t="s">
        <v>556</v>
      </c>
      <c r="AP637" s="4">
        <v>5039.42</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1096.4159999999999</v>
      </c>
      <c r="AL638" s="53">
        <v>1</v>
      </c>
      <c r="AM638" s="144">
        <v>1096.4159999999999</v>
      </c>
      <c r="AN638" s="8"/>
      <c r="AO638" s="16" t="s">
        <v>554</v>
      </c>
      <c r="AP638" s="9">
        <v>5383</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1910.0799999999997</v>
      </c>
      <c r="AL639" s="53">
        <v>1</v>
      </c>
      <c r="AM639" s="144">
        <v>1910.0799999999997</v>
      </c>
      <c r="AN639" s="8"/>
      <c r="AO639" s="16" t="s">
        <v>472</v>
      </c>
      <c r="AP639" s="9">
        <v>1928.7116428571426</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4100.4359999999997</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721.1400000000001</v>
      </c>
      <c r="AL641" s="53">
        <v>1</v>
      </c>
      <c r="AM641" s="144">
        <v>721.1400000000001</v>
      </c>
      <c r="AN641" s="8"/>
      <c r="AO641" s="16"/>
      <c r="AP641" s="10">
        <v>16451.567642857142</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16451.567642857142</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16451.567642857142</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-634.7355821428572</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15816.832060714285</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843</v>
      </c>
      <c r="AE657" s="191"/>
      <c r="AF657" s="191"/>
      <c r="AG657" s="191"/>
      <c r="AH657" s="191"/>
      <c r="AI657" s="191"/>
      <c r="AJ657" s="191"/>
      <c r="AK657" s="191"/>
      <c r="AL657" s="191"/>
      <c r="AM657" s="191"/>
      <c r="AO657" s="121">
        <v>1</v>
      </c>
    </row>
    <row r="658" spans="1:47" ht="12.95" hidden="1"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613</v>
      </c>
      <c r="AD658" s="187" t="s">
        <v>724</v>
      </c>
      <c r="AE658" s="187"/>
      <c r="AF658" s="187"/>
      <c r="AG658" s="187"/>
      <c r="AH658" s="187"/>
      <c r="AI658" s="187"/>
      <c r="AJ658" s="187"/>
      <c r="AK658" s="187"/>
      <c r="AL658" s="187"/>
      <c r="AM658" s="187"/>
      <c r="AO658" s="120" t="s">
        <v>857</v>
      </c>
      <c r="AP658" s="120"/>
      <c r="AQ658" s="120"/>
      <c r="AR658" s="120"/>
      <c r="AS658" s="120"/>
      <c r="AT658" s="120"/>
      <c r="AU658" s="120"/>
    </row>
    <row r="659" spans="1:47" ht="12.95" hidden="1"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613</v>
      </c>
      <c r="AD659" s="187" t="s">
        <v>724</v>
      </c>
      <c r="AE659" s="187"/>
      <c r="AF659" s="187"/>
      <c r="AG659" s="187"/>
      <c r="AH659" s="187"/>
      <c r="AI659" s="187"/>
      <c r="AJ659" s="187"/>
      <c r="AK659" s="187"/>
      <c r="AL659" s="187"/>
      <c r="AM659" s="187"/>
      <c r="AO659" s="120" t="s">
        <v>857</v>
      </c>
      <c r="AP659" s="120"/>
      <c r="AQ659" s="120"/>
      <c r="AR659" s="120"/>
      <c r="AS659" s="120"/>
      <c r="AT659" s="120"/>
      <c r="AU659" s="120"/>
    </row>
    <row r="660" spans="1:47" ht="15" hidden="1"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613</v>
      </c>
      <c r="AD660" s="187" t="s">
        <v>724</v>
      </c>
      <c r="AE660" s="187"/>
      <c r="AF660" s="187"/>
      <c r="AG660" s="187"/>
      <c r="AH660" s="187"/>
      <c r="AI660" s="187"/>
      <c r="AJ660" s="187"/>
      <c r="AK660" s="187"/>
      <c r="AL660" s="187"/>
      <c r="AM660" s="187"/>
      <c r="AO660" s="120" t="s">
        <v>857</v>
      </c>
      <c r="AP660" s="120"/>
      <c r="AQ660" s="120"/>
      <c r="AR660" s="120"/>
      <c r="AS660" s="120"/>
      <c r="AT660" s="120"/>
      <c r="AU660" s="120"/>
    </row>
    <row r="661" spans="1:47" ht="15" hidden="1"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613</v>
      </c>
      <c r="AD661" s="187" t="s">
        <v>724</v>
      </c>
      <c r="AE661" s="187"/>
      <c r="AF661" s="187"/>
      <c r="AG661" s="187"/>
      <c r="AH661" s="187"/>
      <c r="AI661" s="187"/>
      <c r="AJ661" s="187"/>
      <c r="AK661" s="187"/>
      <c r="AL661" s="187"/>
      <c r="AM661" s="187"/>
      <c r="AO661" s="120" t="s">
        <v>857</v>
      </c>
      <c r="AP661" s="120"/>
      <c r="AQ661" s="120"/>
      <c r="AR661" s="120"/>
      <c r="AS661" s="120"/>
      <c r="AT661" s="120"/>
      <c r="AU661" s="120"/>
    </row>
    <row r="662" spans="1:47">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609</v>
      </c>
      <c r="AD662" s="187" t="s">
        <v>858</v>
      </c>
      <c r="AE662" s="187"/>
      <c r="AF662" s="187"/>
      <c r="AG662" s="187"/>
      <c r="AH662" s="187"/>
      <c r="AI662" s="187"/>
      <c r="AJ662" s="187"/>
      <c r="AK662" s="187"/>
      <c r="AL662" s="187"/>
      <c r="AM662" s="187"/>
      <c r="AO662" s="120" t="s">
        <v>857</v>
      </c>
      <c r="AP662" s="120"/>
      <c r="AQ662" s="120"/>
      <c r="AR662" s="120"/>
      <c r="AS662" s="120"/>
      <c r="AT662" s="120"/>
      <c r="AU662" s="120"/>
    </row>
    <row r="663" spans="1:47">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609</v>
      </c>
      <c r="AD663" s="187" t="s">
        <v>859</v>
      </c>
      <c r="AE663" s="187"/>
      <c r="AF663" s="187"/>
      <c r="AG663" s="187"/>
      <c r="AH663" s="187"/>
      <c r="AI663" s="187"/>
      <c r="AJ663" s="187"/>
      <c r="AK663" s="187"/>
      <c r="AL663" s="187"/>
      <c r="AM663" s="187"/>
      <c r="AO663" s="120" t="s">
        <v>857</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hidden="1">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613</v>
      </c>
      <c r="AD669" s="187" t="s">
        <v>724</v>
      </c>
      <c r="AE669" s="187"/>
      <c r="AF669" s="187"/>
      <c r="AG669" s="187"/>
      <c r="AH669" s="187"/>
      <c r="AI669" s="187"/>
      <c r="AJ669" s="187"/>
      <c r="AK669" s="187"/>
      <c r="AL669" s="187"/>
      <c r="AM669" s="187"/>
      <c r="AO669" s="189" t="s">
        <v>764</v>
      </c>
      <c r="AP669" s="189"/>
      <c r="AQ669" s="189"/>
      <c r="AR669" s="189"/>
      <c r="AS669" s="189"/>
      <c r="AT669" s="189"/>
      <c r="AU669" s="189"/>
    </row>
    <row r="670" spans="1:47" hidden="1">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613</v>
      </c>
      <c r="AD670" s="187" t="s">
        <v>724</v>
      </c>
      <c r="AE670" s="187"/>
      <c r="AF670" s="187"/>
      <c r="AG670" s="187"/>
      <c r="AH670" s="187"/>
      <c r="AI670" s="187"/>
      <c r="AJ670" s="187"/>
      <c r="AK670" s="187"/>
      <c r="AL670" s="187"/>
      <c r="AM670" s="187"/>
      <c r="AO670" s="189" t="s">
        <v>764</v>
      </c>
      <c r="AP670" s="189"/>
      <c r="AQ670" s="189"/>
      <c r="AR670" s="189"/>
      <c r="AS670" s="189"/>
      <c r="AT670" s="189"/>
      <c r="AU670" s="189"/>
    </row>
    <row r="671" spans="1:47" hidden="1">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613</v>
      </c>
      <c r="AD671" s="188"/>
      <c r="AE671" s="188"/>
      <c r="AF671" s="188"/>
      <c r="AG671" s="188"/>
      <c r="AH671" s="188"/>
      <c r="AI671" s="188"/>
      <c r="AJ671" s="188"/>
      <c r="AK671" s="188"/>
      <c r="AL671" s="188"/>
      <c r="AM671" s="188"/>
      <c r="AO671" s="189" t="s">
        <v>764</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filterMode="1"/>
  <dimension ref="A1:AZ710"/>
  <sheetViews>
    <sheetView tabSelected="1" topLeftCell="AD604" zoomScale="118" zoomScaleNormal="118" workbookViewId="0">
      <selection activeCell="AK11" sqref="AK11:AM11"/>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593</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737</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739</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603</v>
      </c>
      <c r="AJ9" s="243"/>
      <c r="AK9" s="244" t="s">
        <v>604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735</v>
      </c>
      <c r="AJ11" s="248"/>
      <c r="AK11" s="249" t="s">
        <v>824</v>
      </c>
      <c r="AL11" s="250"/>
      <c r="AM11" s="251"/>
      <c r="AY11" s="114">
        <v>6204.36</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4</v>
      </c>
      <c r="AM66" s="39">
        <v>1536</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3</v>
      </c>
      <c r="AM71" s="39">
        <v>1020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3266</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hidden="1">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613</v>
      </c>
      <c r="AD75" s="237" t="s">
        <v>629</v>
      </c>
      <c r="AE75" s="237"/>
      <c r="AF75" s="237"/>
      <c r="AG75" s="237"/>
      <c r="AH75" s="237"/>
      <c r="AI75" s="237"/>
      <c r="AJ75" s="237"/>
      <c r="AK75" s="153">
        <v>0</v>
      </c>
      <c r="AL75" s="151"/>
      <c r="AM75" s="151"/>
      <c r="AN75" s="2"/>
      <c r="AO75" s="149"/>
      <c r="AP75" s="149"/>
      <c r="AQ75" s="149"/>
    </row>
    <row r="76" spans="1:43" ht="15"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609</v>
      </c>
      <c r="AD76" s="238" t="s">
        <v>630</v>
      </c>
      <c r="AE76" s="238"/>
      <c r="AF76" s="238"/>
      <c r="AG76" s="238"/>
      <c r="AH76" s="238"/>
      <c r="AI76" s="238"/>
      <c r="AJ76" s="238"/>
      <c r="AK76" s="153">
        <v>0</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hidden="1" customHeight="1">
      <c r="A79" s="25" t="e">
        <f t="shared" si="1"/>
        <v>#REF!</v>
      </c>
      <c r="B79" s="44" t="s">
        <v>55</v>
      </c>
      <c r="C79" s="148" t="s">
        <v>56</v>
      </c>
      <c r="D79" s="138"/>
      <c r="E79" s="138"/>
      <c r="F79" s="138"/>
      <c r="G79" s="138"/>
      <c r="H79" s="138"/>
      <c r="I79" s="39">
        <v>875</v>
      </c>
      <c r="J79" s="34" t="e">
        <f>IF(J81&gt;0,1,0)</f>
        <v>#REF!</v>
      </c>
      <c r="K79" s="39" t="e">
        <f t="shared" ref="K79:K84" si="5">I79*J79</f>
        <v>#REF!</v>
      </c>
      <c r="AC79" s="25" t="s">
        <v>613</v>
      </c>
      <c r="AD79" s="44" t="s">
        <v>55</v>
      </c>
      <c r="AE79" s="148" t="s">
        <v>56</v>
      </c>
      <c r="AF79" s="138"/>
      <c r="AG79" s="138"/>
      <c r="AH79" s="138"/>
      <c r="AI79" s="138"/>
      <c r="AJ79" s="138"/>
      <c r="AK79" s="39">
        <v>875</v>
      </c>
      <c r="AL79" s="34">
        <v>0</v>
      </c>
      <c r="AM79" s="39">
        <v>0</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hidden="1" customHeight="1">
      <c r="A81" s="25" t="e">
        <f t="shared" si="1"/>
        <v>#REF!</v>
      </c>
      <c r="B81" s="92" t="s">
        <v>514</v>
      </c>
      <c r="C81" s="148" t="s">
        <v>150</v>
      </c>
      <c r="D81" s="138" t="s">
        <v>146</v>
      </c>
      <c r="E81" s="138"/>
      <c r="F81" s="138"/>
      <c r="G81" s="138"/>
      <c r="H81" s="138"/>
      <c r="I81" s="39">
        <v>58</v>
      </c>
      <c r="J81" s="34" t="e">
        <f>#REF!*IF(#REF!="ja",1,0)</f>
        <v>#REF!</v>
      </c>
      <c r="K81" s="39" t="e">
        <f t="shared" si="5"/>
        <v>#REF!</v>
      </c>
      <c r="AC81" s="25" t="s">
        <v>613</v>
      </c>
      <c r="AD81" s="92" t="s">
        <v>514</v>
      </c>
      <c r="AE81" s="148" t="s">
        <v>150</v>
      </c>
      <c r="AF81" s="138" t="s">
        <v>146</v>
      </c>
      <c r="AG81" s="138"/>
      <c r="AH81" s="138"/>
      <c r="AI81" s="138"/>
      <c r="AJ81" s="138"/>
      <c r="AK81" s="39">
        <v>58</v>
      </c>
      <c r="AL81" s="34">
        <v>0</v>
      </c>
      <c r="AM81" s="39">
        <v>0</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0</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hidden="1"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613</v>
      </c>
      <c r="AD87" s="237" t="s">
        <v>633</v>
      </c>
      <c r="AE87" s="237"/>
      <c r="AF87" s="237"/>
      <c r="AG87" s="237"/>
      <c r="AH87" s="237"/>
      <c r="AI87" s="237"/>
      <c r="AJ87" s="237"/>
      <c r="AK87" s="153">
        <v>0</v>
      </c>
      <c r="AL87" s="27"/>
      <c r="AM87" s="27"/>
      <c r="AO87" s="149"/>
      <c r="AP87" s="149"/>
      <c r="AQ87" s="149"/>
    </row>
    <row r="88" spans="1:43">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609</v>
      </c>
      <c r="AD88" s="238" t="s">
        <v>634</v>
      </c>
      <c r="AE88" s="238"/>
      <c r="AF88" s="238"/>
      <c r="AG88" s="238"/>
      <c r="AH88" s="238"/>
      <c r="AI88" s="238"/>
      <c r="AJ88" s="238"/>
      <c r="AK88" s="153">
        <v>0</v>
      </c>
      <c r="AL88" s="29"/>
      <c r="AM88" s="29"/>
      <c r="AN88" s="154"/>
      <c r="AO88" s="149"/>
      <c r="AP88" s="149"/>
      <c r="AQ88" s="149"/>
    </row>
    <row r="89" spans="1:43" ht="12" hidden="1"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613</v>
      </c>
      <c r="AD89" s="92" t="s">
        <v>61</v>
      </c>
      <c r="AE89" s="148" t="s">
        <v>153</v>
      </c>
      <c r="AF89" s="140" t="s">
        <v>146</v>
      </c>
      <c r="AG89" s="41"/>
      <c r="AH89" s="41"/>
      <c r="AI89" s="41"/>
      <c r="AJ89" s="41"/>
      <c r="AK89" s="39">
        <v>194</v>
      </c>
      <c r="AL89" s="34">
        <v>0</v>
      </c>
      <c r="AM89" s="39">
        <v>0</v>
      </c>
      <c r="AN89" s="5">
        <v>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609</v>
      </c>
      <c r="AD110" s="226" t="s">
        <v>742</v>
      </c>
      <c r="AE110" s="226"/>
      <c r="AF110" s="226"/>
      <c r="AG110" s="226"/>
      <c r="AH110" s="226"/>
      <c r="AI110" s="226"/>
      <c r="AJ110" s="226"/>
      <c r="AK110" s="226"/>
      <c r="AL110" s="27"/>
      <c r="AM110" s="37" t="s">
        <v>609</v>
      </c>
      <c r="AO110" s="229" t="s">
        <v>210</v>
      </c>
      <c r="AP110" s="229"/>
      <c r="AQ110" s="229"/>
    </row>
    <row r="111" spans="1:43" ht="15" hidden="1"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613</v>
      </c>
      <c r="AD111" s="237" t="s">
        <v>743</v>
      </c>
      <c r="AE111" s="237"/>
      <c r="AF111" s="237"/>
      <c r="AG111" s="237"/>
      <c r="AH111" s="237"/>
      <c r="AI111" s="237"/>
      <c r="AJ111" s="237"/>
      <c r="AK111" s="27"/>
      <c r="AL111" s="27"/>
      <c r="AM111" s="70">
        <v>0</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744</v>
      </c>
      <c r="AE112" s="188"/>
      <c r="AF112" s="188"/>
      <c r="AG112" s="188"/>
      <c r="AH112" s="188"/>
      <c r="AI112" s="188"/>
      <c r="AJ112" s="188"/>
      <c r="AK112" s="188"/>
      <c r="AL112" s="146"/>
      <c r="AM112" s="70">
        <v>0</v>
      </c>
      <c r="AO112" s="229" t="s">
        <v>212</v>
      </c>
      <c r="AP112" s="229"/>
      <c r="AQ112" s="229"/>
    </row>
    <row r="113" spans="1:43" ht="15" hidden="1"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613</v>
      </c>
      <c r="AD113" s="237" t="s">
        <v>745</v>
      </c>
      <c r="AE113" s="237"/>
      <c r="AF113" s="237"/>
      <c r="AG113" s="237"/>
      <c r="AH113" s="237"/>
      <c r="AI113" s="237"/>
      <c r="AJ113" s="237"/>
      <c r="AK113" s="27"/>
      <c r="AL113" s="27"/>
      <c r="AM113" s="70">
        <v>0</v>
      </c>
      <c r="AO113" s="229" t="s">
        <v>221</v>
      </c>
      <c r="AP113" s="229"/>
      <c r="AQ113" s="229"/>
    </row>
    <row r="114" spans="1:43" ht="12" hidden="1"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613</v>
      </c>
      <c r="AD114" s="44" t="s">
        <v>32</v>
      </c>
      <c r="AE114" s="148" t="s">
        <v>169</v>
      </c>
      <c r="AF114" s="137" t="s">
        <v>146</v>
      </c>
      <c r="AG114" s="138" t="s">
        <v>145</v>
      </c>
      <c r="AH114" s="137"/>
      <c r="AI114" s="138" t="s">
        <v>147</v>
      </c>
      <c r="AJ114" s="138" t="s">
        <v>149</v>
      </c>
      <c r="AK114" s="31">
        <v>1365</v>
      </c>
      <c r="AL114" s="34">
        <v>0</v>
      </c>
      <c r="AM114" s="39">
        <v>0</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0</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609</v>
      </c>
      <c r="AD163" s="233" t="s">
        <v>752</v>
      </c>
      <c r="AE163" s="233"/>
      <c r="AF163" s="233"/>
      <c r="AG163" s="233"/>
      <c r="AH163" s="233"/>
      <c r="AI163" s="233"/>
      <c r="AJ163" s="233"/>
      <c r="AK163" s="45"/>
      <c r="AL163" s="37">
        <v>0</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hidden="1"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613</v>
      </c>
      <c r="AD168" s="44" t="s">
        <v>496</v>
      </c>
      <c r="AE168" s="217" t="s">
        <v>498</v>
      </c>
      <c r="AF168" s="217"/>
      <c r="AG168" s="217"/>
      <c r="AH168" s="217"/>
      <c r="AI168" s="217"/>
      <c r="AJ168" s="41"/>
      <c r="AK168" s="56">
        <v>27.54</v>
      </c>
      <c r="AL168" s="34">
        <v>0</v>
      </c>
      <c r="AM168" s="39">
        <v>0</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hidden="1"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613</v>
      </c>
      <c r="AD170" s="57" t="s">
        <v>94</v>
      </c>
      <c r="AE170" s="217" t="s">
        <v>511</v>
      </c>
      <c r="AF170" s="217"/>
      <c r="AG170" s="217"/>
      <c r="AH170" s="217"/>
      <c r="AI170" s="217"/>
      <c r="AJ170" s="41"/>
      <c r="AK170" s="39">
        <v>4.2</v>
      </c>
      <c r="AL170" s="34">
        <v>0</v>
      </c>
      <c r="AM170" s="39">
        <v>0</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hidden="1"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613</v>
      </c>
      <c r="AD172" s="113" t="s">
        <v>558</v>
      </c>
      <c r="AE172" s="189" t="s">
        <v>547</v>
      </c>
      <c r="AF172" s="189"/>
      <c r="AG172" s="189"/>
      <c r="AH172" s="189"/>
      <c r="AI172" s="189"/>
      <c r="AJ172" s="112"/>
      <c r="AK172" s="107">
        <v>24.67</v>
      </c>
      <c r="AL172" s="64">
        <v>0</v>
      </c>
      <c r="AM172" s="39">
        <v>0</v>
      </c>
      <c r="AN172" s="5">
        <v>0</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664</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677</v>
      </c>
      <c r="AE232" s="189"/>
      <c r="AF232" s="189"/>
      <c r="AG232" s="189"/>
      <c r="AH232" s="189"/>
      <c r="AI232" s="189"/>
      <c r="AJ232" s="189"/>
      <c r="AK232" s="107">
        <v>70.12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681</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685</v>
      </c>
      <c r="AE253" s="226"/>
      <c r="AF253" s="226"/>
      <c r="AG253" s="226"/>
      <c r="AH253" s="226"/>
      <c r="AI253" s="226"/>
      <c r="AJ253" s="226"/>
      <c r="AK253" s="226"/>
      <c r="AL253" s="59">
        <v>0</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688</v>
      </c>
      <c r="AE268" s="226"/>
      <c r="AF268" s="226"/>
      <c r="AG268" s="226"/>
      <c r="AH268" s="226"/>
      <c r="AI268" s="226"/>
      <c r="AJ268" s="226"/>
      <c r="AK268" s="226"/>
      <c r="AL268" s="59">
        <v>0</v>
      </c>
      <c r="AM268" s="119" t="b">
        <v>1</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691</v>
      </c>
      <c r="AE271" s="226"/>
      <c r="AF271" s="226"/>
      <c r="AG271" s="226"/>
      <c r="AH271" s="226"/>
      <c r="AI271" s="226"/>
      <c r="AJ271" s="226"/>
      <c r="AK271" s="226"/>
      <c r="AL271" s="59">
        <v>0</v>
      </c>
      <c r="AM271" s="119" t="b">
        <v>0</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757</v>
      </c>
      <c r="AE272" s="226"/>
      <c r="AF272" s="226"/>
      <c r="AG272" s="226"/>
      <c r="AH272" s="226"/>
      <c r="AI272" s="226"/>
      <c r="AJ272" s="226"/>
      <c r="AK272" s="226"/>
      <c r="AL272" s="59">
        <v>0</v>
      </c>
      <c r="AM272" s="119" t="b">
        <v>1</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693</v>
      </c>
      <c r="AE289" s="226"/>
      <c r="AF289" s="226"/>
      <c r="AG289" s="226"/>
      <c r="AH289" s="226"/>
      <c r="AI289" s="226"/>
      <c r="AJ289" s="226"/>
      <c r="AK289" s="226"/>
      <c r="AL289" s="59">
        <v>0</v>
      </c>
      <c r="AM289" s="125"/>
    </row>
    <row r="290" spans="1:39" ht="14.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609</v>
      </c>
      <c r="AD290" s="226" t="s">
        <v>694</v>
      </c>
      <c r="AE290" s="226"/>
      <c r="AF290" s="226"/>
      <c r="AG290" s="226"/>
      <c r="AH290" s="226"/>
      <c r="AI290" s="226"/>
      <c r="AJ290" s="226"/>
      <c r="AK290" s="226"/>
      <c r="AL290" s="59">
        <v>0</v>
      </c>
      <c r="AM290" s="125"/>
    </row>
    <row r="291" spans="1:39" ht="14.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609</v>
      </c>
      <c r="AD291" s="226" t="s">
        <v>695</v>
      </c>
      <c r="AE291" s="226"/>
      <c r="AF291" s="226"/>
      <c r="AG291" s="226"/>
      <c r="AH291" s="226"/>
      <c r="AI291" s="226"/>
      <c r="AJ291" s="226"/>
      <c r="AK291" s="226"/>
      <c r="AL291" s="59">
        <v>0</v>
      </c>
      <c r="AM291" s="125"/>
    </row>
    <row r="292" spans="1:39" ht="14.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609</v>
      </c>
      <c r="AD292" s="226" t="s">
        <v>696</v>
      </c>
      <c r="AE292" s="226"/>
      <c r="AF292" s="226"/>
      <c r="AG292" s="226"/>
      <c r="AH292" s="226"/>
      <c r="AI292" s="226"/>
      <c r="AJ292" s="226"/>
      <c r="AK292" s="226"/>
      <c r="AL292" s="59">
        <v>0</v>
      </c>
      <c r="AM292" s="125"/>
    </row>
    <row r="293" spans="1:39" ht="14.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609</v>
      </c>
      <c r="AD293" s="226" t="s">
        <v>759</v>
      </c>
      <c r="AE293" s="226"/>
      <c r="AF293" s="226"/>
      <c r="AG293" s="226"/>
      <c r="AH293" s="226"/>
      <c r="AI293" s="226"/>
      <c r="AJ293" s="226"/>
      <c r="AK293" s="226"/>
      <c r="AL293" s="59">
        <v>0</v>
      </c>
      <c r="AM293" s="125"/>
    </row>
    <row r="294" spans="1:39" ht="14.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609</v>
      </c>
      <c r="AD294" s="226" t="s">
        <v>697</v>
      </c>
      <c r="AE294" s="226"/>
      <c r="AF294" s="226"/>
      <c r="AG294" s="226"/>
      <c r="AH294" s="226"/>
      <c r="AI294" s="226"/>
      <c r="AJ294" s="226"/>
      <c r="AK294" s="226"/>
      <c r="AL294" s="59">
        <v>0</v>
      </c>
      <c r="AM294" s="125"/>
    </row>
    <row r="295" spans="1:39" ht="14.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609</v>
      </c>
      <c r="AD295" s="226" t="s">
        <v>760</v>
      </c>
      <c r="AE295" s="226"/>
      <c r="AF295" s="226"/>
      <c r="AG295" s="226"/>
      <c r="AH295" s="226"/>
      <c r="AI295" s="226"/>
      <c r="AJ295" s="226"/>
      <c r="AK295" s="226"/>
      <c r="AL295" s="59">
        <v>0</v>
      </c>
      <c r="AM295" s="125"/>
    </row>
    <row r="296" spans="1:39" ht="14.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609</v>
      </c>
      <c r="AD296" s="226" t="s">
        <v>698</v>
      </c>
      <c r="AE296" s="226"/>
      <c r="AF296" s="226"/>
      <c r="AG296" s="226"/>
      <c r="AH296" s="226"/>
      <c r="AI296" s="226"/>
      <c r="AJ296" s="226"/>
      <c r="AK296" s="226"/>
      <c r="AL296" s="59">
        <v>0</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699</v>
      </c>
      <c r="AE297" s="226"/>
      <c r="AF297" s="226"/>
      <c r="AG297" s="226"/>
      <c r="AH297" s="226"/>
      <c r="AI297" s="226"/>
      <c r="AJ297" s="226"/>
      <c r="AK297" s="226"/>
      <c r="AL297" s="59">
        <v>0</v>
      </c>
      <c r="AM297" s="126" t="s">
        <v>613</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700</v>
      </c>
      <c r="AE298" s="226"/>
      <c r="AF298" s="226"/>
      <c r="AG298" s="226"/>
      <c r="AH298" s="226"/>
      <c r="AI298" s="226"/>
      <c r="AJ298" s="226"/>
      <c r="AK298" s="226"/>
      <c r="AL298" s="59">
        <v>0</v>
      </c>
      <c r="AM298" s="125" t="s">
        <v>613</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701</v>
      </c>
      <c r="AE299" s="226"/>
      <c r="AF299" s="226"/>
      <c r="AG299" s="226"/>
      <c r="AH299" s="226"/>
      <c r="AI299" s="226"/>
      <c r="AJ299" s="226"/>
      <c r="AK299" s="226"/>
      <c r="AL299" s="59">
        <v>0</v>
      </c>
      <c r="AM299" s="125" t="s">
        <v>613</v>
      </c>
    </row>
    <row r="300" spans="1:39" ht="14.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609</v>
      </c>
      <c r="AD300" s="226" t="s">
        <v>702</v>
      </c>
      <c r="AE300" s="226"/>
      <c r="AF300" s="226"/>
      <c r="AG300" s="226"/>
      <c r="AH300" s="226"/>
      <c r="AI300" s="226"/>
      <c r="AJ300" s="226"/>
      <c r="AK300" s="226"/>
      <c r="AL300" s="59">
        <v>0</v>
      </c>
      <c r="AM300" s="125"/>
    </row>
    <row r="301" spans="1:39" ht="14.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609</v>
      </c>
      <c r="AD301" s="226" t="s">
        <v>703</v>
      </c>
      <c r="AE301" s="226"/>
      <c r="AF301" s="226"/>
      <c r="AG301" s="226"/>
      <c r="AH301" s="226"/>
      <c r="AI301" s="226"/>
      <c r="AJ301" s="226"/>
      <c r="AK301" s="226"/>
      <c r="AL301" s="59">
        <v>0</v>
      </c>
      <c r="AM301" s="125"/>
    </row>
    <row r="302" spans="1:39" ht="14.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609</v>
      </c>
      <c r="AD302" s="226" t="s">
        <v>704</v>
      </c>
      <c r="AE302" s="226"/>
      <c r="AF302" s="226"/>
      <c r="AG302" s="226"/>
      <c r="AH302" s="226"/>
      <c r="AI302" s="226"/>
      <c r="AJ302" s="226"/>
      <c r="AK302" s="226"/>
      <c r="AL302" s="59">
        <v>0</v>
      </c>
      <c r="AM302" s="125" t="s">
        <v>613</v>
      </c>
    </row>
    <row r="303" spans="1:39" ht="14.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609</v>
      </c>
      <c r="AD303" s="226" t="s">
        <v>705</v>
      </c>
      <c r="AE303" s="226"/>
      <c r="AF303" s="226"/>
      <c r="AG303" s="226"/>
      <c r="AH303" s="226"/>
      <c r="AI303" s="226"/>
      <c r="AJ303" s="226"/>
      <c r="AK303" s="226"/>
      <c r="AL303" s="59">
        <v>0</v>
      </c>
      <c r="AM303" s="125"/>
    </row>
    <row r="304" spans="1:39" ht="14.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609</v>
      </c>
      <c r="AD304" s="226" t="s">
        <v>706</v>
      </c>
      <c r="AE304" s="226"/>
      <c r="AF304" s="226"/>
      <c r="AG304" s="226"/>
      <c r="AH304" s="226"/>
      <c r="AI304" s="226"/>
      <c r="AJ304" s="226"/>
      <c r="AK304" s="226"/>
      <c r="AL304" s="59">
        <v>0</v>
      </c>
      <c r="AM304" s="125"/>
    </row>
    <row r="305" spans="1:39" ht="14.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609</v>
      </c>
      <c r="AD305" s="226" t="s">
        <v>707</v>
      </c>
      <c r="AE305" s="226"/>
      <c r="AF305" s="226"/>
      <c r="AG305" s="226"/>
      <c r="AH305" s="226"/>
      <c r="AI305" s="226"/>
      <c r="AJ305" s="226"/>
      <c r="AK305" s="226"/>
      <c r="AL305" s="59">
        <v>0</v>
      </c>
      <c r="AM305" s="125"/>
    </row>
    <row r="306" spans="1:39" ht="14.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609</v>
      </c>
      <c r="AD306" s="226" t="s">
        <v>708</v>
      </c>
      <c r="AE306" s="226"/>
      <c r="AF306" s="226"/>
      <c r="AG306" s="226"/>
      <c r="AH306" s="226"/>
      <c r="AI306" s="226"/>
      <c r="AJ306" s="226"/>
      <c r="AK306" s="226"/>
      <c r="AL306" s="59">
        <v>0</v>
      </c>
      <c r="AM306" s="125"/>
    </row>
    <row r="307" spans="1:39" ht="20.100000000000001" hidden="1" customHeight="1">
      <c r="A307" s="25" t="e">
        <f>IF(J307=0,"HIDE","")</f>
        <v>#REF!</v>
      </c>
      <c r="B307" s="224" t="s">
        <v>483</v>
      </c>
      <c r="C307" s="224"/>
      <c r="D307" s="224"/>
      <c r="E307" s="224"/>
      <c r="F307" s="224"/>
      <c r="G307" s="38"/>
      <c r="H307" s="38"/>
      <c r="I307" s="38"/>
      <c r="J307" s="59" t="e">
        <f>SUM(J309:J337)</f>
        <v>#REF!</v>
      </c>
      <c r="K307" s="127"/>
      <c r="AC307" s="25" t="s">
        <v>613</v>
      </c>
      <c r="AD307" s="224" t="s">
        <v>483</v>
      </c>
      <c r="AE307" s="224"/>
      <c r="AF307" s="224"/>
      <c r="AG307" s="224"/>
      <c r="AH307" s="224"/>
      <c r="AI307" s="38"/>
      <c r="AJ307" s="38"/>
      <c r="AK307" s="38"/>
      <c r="AL307" s="59">
        <v>0</v>
      </c>
      <c r="AM307" s="127"/>
    </row>
    <row r="308" spans="1:39" ht="14.1" hidden="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613</v>
      </c>
      <c r="AD308" s="95" t="s">
        <v>412</v>
      </c>
      <c r="AE308" s="189" t="s">
        <v>325</v>
      </c>
      <c r="AF308" s="189"/>
      <c r="AG308" s="189"/>
      <c r="AH308" s="189"/>
      <c r="AI308" s="189"/>
      <c r="AJ308" s="61" t="s">
        <v>332</v>
      </c>
      <c r="AK308" s="39">
        <v>103.02</v>
      </c>
      <c r="AL308" s="62">
        <v>0</v>
      </c>
      <c r="AM308" s="39">
        <v>0</v>
      </c>
    </row>
    <row r="309" spans="1:39" ht="14.1" hidden="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613</v>
      </c>
      <c r="AD309" s="95" t="s">
        <v>410</v>
      </c>
      <c r="AE309" s="189" t="s">
        <v>326</v>
      </c>
      <c r="AF309" s="189"/>
      <c r="AG309" s="189"/>
      <c r="AH309" s="189"/>
      <c r="AI309" s="189"/>
      <c r="AJ309" s="61" t="s">
        <v>330</v>
      </c>
      <c r="AK309" s="39">
        <v>114.07</v>
      </c>
      <c r="AL309" s="62">
        <v>0</v>
      </c>
      <c r="AM309" s="39">
        <v>0</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hidden="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613</v>
      </c>
      <c r="AD312" s="95" t="s">
        <v>404</v>
      </c>
      <c r="AE312" s="189" t="s">
        <v>239</v>
      </c>
      <c r="AF312" s="189"/>
      <c r="AG312" s="189"/>
      <c r="AH312" s="189"/>
      <c r="AI312" s="189"/>
      <c r="AJ312" s="63" t="s">
        <v>333</v>
      </c>
      <c r="AK312" s="39">
        <v>14.8</v>
      </c>
      <c r="AL312" s="64">
        <v>0</v>
      </c>
      <c r="AM312" s="39">
        <v>0</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hidden="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613</v>
      </c>
      <c r="AD316" s="95" t="s">
        <v>405</v>
      </c>
      <c r="AE316" s="189" t="s">
        <v>242</v>
      </c>
      <c r="AF316" s="189"/>
      <c r="AG316" s="189"/>
      <c r="AH316" s="189"/>
      <c r="AI316" s="189"/>
      <c r="AJ316" s="63" t="s">
        <v>334</v>
      </c>
      <c r="AK316" s="39">
        <v>14.3</v>
      </c>
      <c r="AL316" s="64">
        <v>0</v>
      </c>
      <c r="AM316" s="39">
        <v>0</v>
      </c>
    </row>
    <row r="317" spans="1:39" ht="14.1" hidden="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613</v>
      </c>
      <c r="AD317" s="95" t="s">
        <v>405</v>
      </c>
      <c r="AE317" s="189" t="s">
        <v>324</v>
      </c>
      <c r="AF317" s="189"/>
      <c r="AG317" s="189"/>
      <c r="AH317" s="189"/>
      <c r="AI317" s="189"/>
      <c r="AJ317" s="63" t="s">
        <v>334</v>
      </c>
      <c r="AK317" s="39">
        <v>14.3</v>
      </c>
      <c r="AL317" s="64">
        <v>0</v>
      </c>
      <c r="AM317" s="39">
        <v>0</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hidden="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613</v>
      </c>
      <c r="AD319" s="95" t="s">
        <v>405</v>
      </c>
      <c r="AE319" s="189" t="s">
        <v>710</v>
      </c>
      <c r="AF319" s="189"/>
      <c r="AG319" s="189"/>
      <c r="AH319" s="189"/>
      <c r="AI319" s="189"/>
      <c r="AJ319" s="63" t="s">
        <v>334</v>
      </c>
      <c r="AK319" s="39">
        <v>14.3</v>
      </c>
      <c r="AL319" s="64">
        <v>0</v>
      </c>
      <c r="AM319" s="39">
        <v>0</v>
      </c>
    </row>
    <row r="320" spans="1:39" ht="14.1" hidden="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613</v>
      </c>
      <c r="AD320" s="95" t="s">
        <v>406</v>
      </c>
      <c r="AE320" s="189" t="s">
        <v>711</v>
      </c>
      <c r="AF320" s="189"/>
      <c r="AG320" s="189"/>
      <c r="AH320" s="189"/>
      <c r="AI320" s="189"/>
      <c r="AJ320" s="63" t="s">
        <v>335</v>
      </c>
      <c r="AK320" s="39">
        <v>14.3</v>
      </c>
      <c r="AL320" s="64">
        <v>0</v>
      </c>
      <c r="AM320" s="39">
        <v>0</v>
      </c>
    </row>
    <row r="321" spans="1:39" ht="14.1" hidden="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613</v>
      </c>
      <c r="AD321" s="95" t="s">
        <v>406</v>
      </c>
      <c r="AE321" s="189" t="s">
        <v>243</v>
      </c>
      <c r="AF321" s="189"/>
      <c r="AG321" s="189"/>
      <c r="AH321" s="189"/>
      <c r="AI321" s="189"/>
      <c r="AJ321" s="63" t="s">
        <v>335</v>
      </c>
      <c r="AK321" s="39">
        <v>14.3</v>
      </c>
      <c r="AL321" s="64">
        <v>0</v>
      </c>
      <c r="AM321" s="39">
        <v>0</v>
      </c>
    </row>
    <row r="322" spans="1:39" ht="14.1" hidden="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613</v>
      </c>
      <c r="AD322" s="95" t="s">
        <v>406</v>
      </c>
      <c r="AE322" s="189" t="s">
        <v>761</v>
      </c>
      <c r="AF322" s="189"/>
      <c r="AG322" s="189"/>
      <c r="AH322" s="189"/>
      <c r="AI322" s="189"/>
      <c r="AJ322" s="63" t="s">
        <v>335</v>
      </c>
      <c r="AK322" s="39">
        <v>14.3</v>
      </c>
      <c r="AL322" s="64">
        <v>0</v>
      </c>
      <c r="AM322" s="39">
        <v>0</v>
      </c>
    </row>
    <row r="323" spans="1:39" ht="14.1" hidden="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613</v>
      </c>
      <c r="AD323" s="95" t="s">
        <v>406</v>
      </c>
      <c r="AE323" s="189" t="s">
        <v>712</v>
      </c>
      <c r="AF323" s="189"/>
      <c r="AG323" s="189"/>
      <c r="AH323" s="189"/>
      <c r="AI323" s="189"/>
      <c r="AJ323" s="63" t="s">
        <v>335</v>
      </c>
      <c r="AK323" s="39">
        <v>14.3</v>
      </c>
      <c r="AL323" s="64">
        <v>0</v>
      </c>
      <c r="AM323" s="39">
        <v>0</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hidden="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613</v>
      </c>
      <c r="AD326" s="95" t="s">
        <v>408</v>
      </c>
      <c r="AE326" s="189" t="s">
        <v>534</v>
      </c>
      <c r="AF326" s="189"/>
      <c r="AG326" s="189"/>
      <c r="AH326" s="189"/>
      <c r="AI326" s="189"/>
      <c r="AJ326" s="63" t="s">
        <v>337</v>
      </c>
      <c r="AK326" s="39">
        <v>46.71</v>
      </c>
      <c r="AL326" s="64">
        <v>0</v>
      </c>
      <c r="AM326" s="39">
        <v>0</v>
      </c>
    </row>
    <row r="327" spans="1:39" ht="14.1" hidden="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613</v>
      </c>
      <c r="AD327" s="95" t="s">
        <v>346</v>
      </c>
      <c r="AE327" s="189" t="s">
        <v>321</v>
      </c>
      <c r="AF327" s="189"/>
      <c r="AG327" s="189"/>
      <c r="AH327" s="189"/>
      <c r="AI327" s="189"/>
      <c r="AJ327" s="65" t="s">
        <v>338</v>
      </c>
      <c r="AK327" s="39">
        <v>91.36</v>
      </c>
      <c r="AL327" s="64">
        <v>0</v>
      </c>
      <c r="AM327" s="39">
        <v>0</v>
      </c>
    </row>
    <row r="328" spans="1:39" ht="14.1" hidden="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613</v>
      </c>
      <c r="AD328" s="96" t="s">
        <v>343</v>
      </c>
      <c r="AE328" s="189" t="s">
        <v>413</v>
      </c>
      <c r="AF328" s="189"/>
      <c r="AG328" s="189"/>
      <c r="AH328" s="189"/>
      <c r="AI328" s="189"/>
      <c r="AJ328" s="66" t="s">
        <v>247</v>
      </c>
      <c r="AK328" s="31">
        <v>76.349999999999994</v>
      </c>
      <c r="AL328" s="53">
        <v>0</v>
      </c>
      <c r="AM328" s="39">
        <v>0</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hidden="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613</v>
      </c>
      <c r="AD330" s="96" t="s">
        <v>342</v>
      </c>
      <c r="AE330" s="191" t="s">
        <v>414</v>
      </c>
      <c r="AF330" s="191"/>
      <c r="AG330" s="191"/>
      <c r="AH330" s="191"/>
      <c r="AI330" s="191"/>
      <c r="AJ330" s="67" t="s">
        <v>341</v>
      </c>
      <c r="AK330" s="31">
        <v>33.119999999999997</v>
      </c>
      <c r="AL330" s="53">
        <v>0</v>
      </c>
      <c r="AM330" s="39">
        <v>0</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hidden="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613</v>
      </c>
      <c r="AD332" s="96" t="s">
        <v>345</v>
      </c>
      <c r="AE332" s="189" t="s">
        <v>322</v>
      </c>
      <c r="AF332" s="189"/>
      <c r="AG332" s="189"/>
      <c r="AH332" s="189"/>
      <c r="AI332" s="189"/>
      <c r="AJ332" s="68" t="s">
        <v>246</v>
      </c>
      <c r="AK332" s="31">
        <v>1.091607142857143</v>
      </c>
      <c r="AL332" s="53">
        <v>0</v>
      </c>
      <c r="AM332" s="39">
        <v>0</v>
      </c>
    </row>
    <row r="333" spans="1:39" ht="14.1" hidden="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613</v>
      </c>
      <c r="AD333" s="96" t="s">
        <v>501</v>
      </c>
      <c r="AE333" s="225" t="s">
        <v>506</v>
      </c>
      <c r="AF333" s="225"/>
      <c r="AG333" s="225"/>
      <c r="AH333" s="225"/>
      <c r="AI333" s="225"/>
      <c r="AJ333" s="68"/>
      <c r="AK333" s="31">
        <v>2.778</v>
      </c>
      <c r="AL333" s="53">
        <v>0</v>
      </c>
      <c r="AM333" s="39">
        <v>0</v>
      </c>
    </row>
    <row r="334" spans="1:39" ht="14.1" hidden="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613</v>
      </c>
      <c r="AD334" s="96" t="s">
        <v>502</v>
      </c>
      <c r="AE334" s="225" t="s">
        <v>507</v>
      </c>
      <c r="AF334" s="225"/>
      <c r="AG334" s="225"/>
      <c r="AH334" s="225"/>
      <c r="AI334" s="225"/>
      <c r="AJ334" s="68"/>
      <c r="AK334" s="31">
        <v>2.4239999999999999</v>
      </c>
      <c r="AL334" s="53">
        <v>0</v>
      </c>
      <c r="AM334" s="39">
        <v>0</v>
      </c>
    </row>
    <row r="335" spans="1:39" ht="14.1" hidden="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613</v>
      </c>
      <c r="AD335" s="96" t="s">
        <v>505</v>
      </c>
      <c r="AE335" s="189" t="s">
        <v>510</v>
      </c>
      <c r="AF335" s="189"/>
      <c r="AG335" s="189"/>
      <c r="AH335" s="189"/>
      <c r="AI335" s="189"/>
      <c r="AJ335" s="68"/>
      <c r="AK335" s="31">
        <v>1.486</v>
      </c>
      <c r="AL335" s="53">
        <v>0</v>
      </c>
      <c r="AM335" s="39">
        <v>0</v>
      </c>
    </row>
    <row r="336" spans="1:39" ht="14.1" hidden="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613</v>
      </c>
      <c r="AD336" s="96" t="s">
        <v>503</v>
      </c>
      <c r="AE336" s="189" t="s">
        <v>508</v>
      </c>
      <c r="AF336" s="189"/>
      <c r="AG336" s="189"/>
      <c r="AH336" s="189"/>
      <c r="AI336" s="189"/>
      <c r="AJ336" s="27"/>
      <c r="AK336" s="31">
        <v>3.5630000000000002</v>
      </c>
      <c r="AL336" s="53">
        <v>0</v>
      </c>
      <c r="AM336" s="39">
        <v>0</v>
      </c>
    </row>
    <row r="337" spans="1:40" ht="14.1" hidden="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613</v>
      </c>
      <c r="AD337" s="96" t="s">
        <v>504</v>
      </c>
      <c r="AE337" s="189" t="s">
        <v>509</v>
      </c>
      <c r="AF337" s="189"/>
      <c r="AG337" s="189"/>
      <c r="AH337" s="189"/>
      <c r="AI337" s="189"/>
      <c r="AJ337" s="27"/>
      <c r="AK337" s="31">
        <v>5.7619999999999996</v>
      </c>
      <c r="AL337" s="53">
        <v>0</v>
      </c>
      <c r="AM337" s="39">
        <v>0</v>
      </c>
      <c r="AN337" s="5">
        <v>0</v>
      </c>
    </row>
    <row r="338" spans="1:40" ht="20.100000000000001" hidden="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613</v>
      </c>
      <c r="AD338" s="224" t="s">
        <v>433</v>
      </c>
      <c r="AE338" s="224"/>
      <c r="AF338" s="224"/>
      <c r="AG338" s="224"/>
      <c r="AH338" s="224"/>
      <c r="AI338" s="38"/>
      <c r="AJ338" s="38"/>
      <c r="AK338" s="38"/>
      <c r="AL338" s="102">
        <v>0</v>
      </c>
      <c r="AM338" s="128"/>
    </row>
    <row r="339" spans="1:40" ht="19.5" hidden="1" customHeight="1">
      <c r="A339" s="25" t="e">
        <f t="shared" si="30"/>
        <v>#REF!</v>
      </c>
      <c r="B339" s="223" t="s">
        <v>319</v>
      </c>
      <c r="C339" s="223"/>
      <c r="D339" s="223"/>
      <c r="E339" s="223"/>
      <c r="F339" s="223"/>
      <c r="G339" s="223"/>
      <c r="H339" s="223"/>
      <c r="I339" s="69"/>
      <c r="J339" s="70" t="e">
        <f>#REF!*#REF!</f>
        <v>#REF!</v>
      </c>
      <c r="K339" s="39"/>
      <c r="AC339" s="25" t="s">
        <v>613</v>
      </c>
      <c r="AD339" s="223" t="s">
        <v>319</v>
      </c>
      <c r="AE339" s="223"/>
      <c r="AF339" s="223"/>
      <c r="AG339" s="223"/>
      <c r="AH339" s="223"/>
      <c r="AI339" s="223"/>
      <c r="AJ339" s="223"/>
      <c r="AK339" s="69"/>
      <c r="AL339" s="70">
        <v>0</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hidden="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613</v>
      </c>
      <c r="AD341" s="97" t="s">
        <v>298</v>
      </c>
      <c r="AE341" s="220" t="s">
        <v>367</v>
      </c>
      <c r="AF341" s="220"/>
      <c r="AG341" s="220"/>
      <c r="AH341" s="220"/>
      <c r="AI341" s="220"/>
      <c r="AJ341" s="72" t="s">
        <v>298</v>
      </c>
      <c r="AK341" s="31">
        <v>543.17999999999995</v>
      </c>
      <c r="AL341" s="53">
        <v>0</v>
      </c>
      <c r="AM341" s="76">
        <v>0</v>
      </c>
    </row>
    <row r="342" spans="1:40" hidden="1">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613</v>
      </c>
      <c r="AD342" s="97" t="s">
        <v>296</v>
      </c>
      <c r="AE342" s="220" t="s">
        <v>356</v>
      </c>
      <c r="AF342" s="220"/>
      <c r="AG342" s="220"/>
      <c r="AH342" s="220"/>
      <c r="AI342" s="220"/>
      <c r="AJ342" s="72" t="s">
        <v>296</v>
      </c>
      <c r="AK342" s="31">
        <v>156.56</v>
      </c>
      <c r="AL342" s="53">
        <v>0</v>
      </c>
      <c r="AM342" s="76">
        <v>0</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0</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25.799999999999997</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hidden="1"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613</v>
      </c>
      <c r="AD591" s="217" t="s">
        <v>234</v>
      </c>
      <c r="AE591" s="217"/>
      <c r="AF591" s="217"/>
      <c r="AG591" s="217"/>
      <c r="AH591" s="217"/>
      <c r="AI591" s="217"/>
      <c r="AJ591" s="217"/>
      <c r="AK591" s="80">
        <v>0</v>
      </c>
      <c r="AL591" s="53">
        <v>0</v>
      </c>
      <c r="AM591" s="34">
        <v>0</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hidden="1"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613</v>
      </c>
      <c r="AD593" s="217" t="s">
        <v>236</v>
      </c>
      <c r="AE593" s="217"/>
      <c r="AF593" s="217"/>
      <c r="AG593" s="217"/>
      <c r="AH593" s="217"/>
      <c r="AI593" s="217"/>
      <c r="AJ593" s="217"/>
      <c r="AK593" s="80">
        <v>0</v>
      </c>
      <c r="AL593" s="53">
        <v>0</v>
      </c>
      <c r="AM593" s="34">
        <v>0</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2</v>
      </c>
      <c r="AM594" s="34">
        <v>270.71999999999997</v>
      </c>
      <c r="AN594">
        <v>1164.096</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0</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hidden="1" customHeight="1">
      <c r="A598" s="25" t="e">
        <f t="shared" si="50"/>
        <v>#REF!</v>
      </c>
      <c r="B598" s="217" t="s">
        <v>443</v>
      </c>
      <c r="C598" s="217"/>
      <c r="D598" s="217"/>
      <c r="E598" s="217"/>
      <c r="F598" s="217"/>
      <c r="G598" s="217"/>
      <c r="H598" s="217"/>
      <c r="I598" s="81" t="e">
        <f>#REF!</f>
        <v>#REF!</v>
      </c>
      <c r="J598" s="53" t="e">
        <f t="shared" si="51"/>
        <v>#REF!</v>
      </c>
      <c r="K598" s="34" t="e">
        <f t="shared" si="52"/>
        <v>#REF!</v>
      </c>
      <c r="AC598" s="25" t="s">
        <v>613</v>
      </c>
      <c r="AD598" s="217" t="s">
        <v>443</v>
      </c>
      <c r="AE598" s="217"/>
      <c r="AF598" s="217"/>
      <c r="AG598" s="217"/>
      <c r="AH598" s="217"/>
      <c r="AI598" s="217"/>
      <c r="AJ598" s="217"/>
      <c r="AK598" s="81">
        <v>0</v>
      </c>
      <c r="AL598" s="53">
        <v>0</v>
      </c>
      <c r="AM598" s="34">
        <v>0</v>
      </c>
    </row>
    <row r="599" spans="1:40" ht="12" hidden="1" customHeight="1">
      <c r="A599" s="25" t="e">
        <f t="shared" si="50"/>
        <v>#REF!</v>
      </c>
      <c r="B599" s="217" t="s">
        <v>445</v>
      </c>
      <c r="C599" s="217"/>
      <c r="D599" s="217"/>
      <c r="E599" s="217"/>
      <c r="F599" s="217"/>
      <c r="G599" s="217"/>
      <c r="H599" s="217"/>
      <c r="I599" s="81" t="e">
        <f>#REF!</f>
        <v>#REF!</v>
      </c>
      <c r="J599" s="53" t="e">
        <f t="shared" si="51"/>
        <v>#REF!</v>
      </c>
      <c r="K599" s="34" t="e">
        <f t="shared" si="52"/>
        <v>#REF!</v>
      </c>
      <c r="AC599" s="25" t="s">
        <v>613</v>
      </c>
      <c r="AD599" s="217" t="s">
        <v>445</v>
      </c>
      <c r="AE599" s="217"/>
      <c r="AF599" s="217"/>
      <c r="AG599" s="217"/>
      <c r="AH599" s="217"/>
      <c r="AI599" s="217"/>
      <c r="AJ599" s="217"/>
      <c r="AK599" s="81">
        <v>0</v>
      </c>
      <c r="AL599" s="53">
        <v>0</v>
      </c>
      <c r="AM599" s="34">
        <v>0</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hidden="1"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613</v>
      </c>
      <c r="AD603" s="217" t="s">
        <v>449</v>
      </c>
      <c r="AE603" s="217"/>
      <c r="AF603" s="217"/>
      <c r="AG603" s="217"/>
      <c r="AH603" s="217"/>
      <c r="AI603" s="217"/>
      <c r="AJ603" s="217"/>
      <c r="AK603" s="82">
        <v>0</v>
      </c>
      <c r="AL603" s="53">
        <v>0</v>
      </c>
      <c r="AM603" s="34">
        <v>0</v>
      </c>
      <c r="AN603">
        <v>0</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9.75</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hidden="1" customHeight="1">
      <c r="A619" s="25" t="e">
        <f t="shared" si="56"/>
        <v>#REF!</v>
      </c>
      <c r="B619" s="212" t="s">
        <v>454</v>
      </c>
      <c r="C619" s="212"/>
      <c r="D619" s="212"/>
      <c r="E619" s="212"/>
      <c r="F619" s="212"/>
      <c r="G619" s="212"/>
      <c r="H619" s="212"/>
      <c r="I619" s="82" t="e">
        <f>#REF!</f>
        <v>#REF!</v>
      </c>
      <c r="J619" s="53" t="e">
        <f t="shared" si="57"/>
        <v>#REF!</v>
      </c>
      <c r="K619" s="34" t="e">
        <f t="shared" si="58"/>
        <v>#REF!</v>
      </c>
      <c r="AC619" s="25" t="s">
        <v>613</v>
      </c>
      <c r="AD619" s="212" t="s">
        <v>454</v>
      </c>
      <c r="AE619" s="212"/>
      <c r="AF619" s="212"/>
      <c r="AG619" s="212"/>
      <c r="AH619" s="212"/>
      <c r="AI619" s="212"/>
      <c r="AJ619" s="212"/>
      <c r="AK619" s="82">
        <v>0</v>
      </c>
      <c r="AL619" s="53">
        <v>0</v>
      </c>
      <c r="AM619" s="34">
        <v>0</v>
      </c>
    </row>
    <row r="620" spans="1:40" ht="12" hidden="1" customHeight="1">
      <c r="A620" s="25" t="e">
        <f t="shared" si="56"/>
        <v>#REF!</v>
      </c>
      <c r="B620" s="212" t="s">
        <v>457</v>
      </c>
      <c r="C620" s="212"/>
      <c r="D620" s="212"/>
      <c r="E620" s="212"/>
      <c r="F620" s="212"/>
      <c r="G620" s="212"/>
      <c r="H620" s="212"/>
      <c r="I620" s="82" t="e">
        <f>#REF!</f>
        <v>#REF!</v>
      </c>
      <c r="J620" s="53" t="e">
        <f t="shared" si="57"/>
        <v>#REF!</v>
      </c>
      <c r="K620" s="34" t="e">
        <f t="shared" si="58"/>
        <v>#REF!</v>
      </c>
      <c r="AC620" s="25" t="s">
        <v>613</v>
      </c>
      <c r="AD620" s="212" t="s">
        <v>457</v>
      </c>
      <c r="AE620" s="212"/>
      <c r="AF620" s="212"/>
      <c r="AG620" s="212"/>
      <c r="AH620" s="212"/>
      <c r="AI620" s="212"/>
      <c r="AJ620" s="212"/>
      <c r="AK620" s="82">
        <v>0</v>
      </c>
      <c r="AL620" s="53">
        <v>0</v>
      </c>
      <c r="AM620" s="34">
        <v>0</v>
      </c>
    </row>
    <row r="621" spans="1:40" ht="12" hidden="1"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613</v>
      </c>
      <c r="AD621" s="212" t="s">
        <v>458</v>
      </c>
      <c r="AE621" s="212"/>
      <c r="AF621" s="212"/>
      <c r="AG621" s="212"/>
      <c r="AH621" s="212"/>
      <c r="AI621" s="212"/>
      <c r="AJ621" s="212"/>
      <c r="AK621" s="82">
        <v>0</v>
      </c>
      <c r="AL621" s="53">
        <v>0</v>
      </c>
      <c r="AM621" s="34">
        <v>0</v>
      </c>
      <c r="AN621">
        <v>551.46</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3266</v>
      </c>
      <c r="AL626" s="53">
        <v>1</v>
      </c>
      <c r="AM626" s="144">
        <v>3266</v>
      </c>
      <c r="AN626" s="8"/>
    </row>
    <row r="627" spans="1:49" ht="12" hidden="1"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613</v>
      </c>
      <c r="AD627" s="205" t="s">
        <v>470</v>
      </c>
      <c r="AE627" s="205"/>
      <c r="AF627" s="205"/>
      <c r="AG627" s="205"/>
      <c r="AH627" s="205"/>
      <c r="AI627" s="205"/>
      <c r="AJ627" s="205"/>
      <c r="AK627" s="81">
        <v>0</v>
      </c>
      <c r="AL627" s="53">
        <v>0</v>
      </c>
      <c r="AM627" s="144">
        <v>0</v>
      </c>
      <c r="AN627" s="8"/>
    </row>
    <row r="628" spans="1:49" ht="12" hidden="1"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613</v>
      </c>
      <c r="AD628" s="205" t="s">
        <v>469</v>
      </c>
      <c r="AE628" s="205"/>
      <c r="AF628" s="205"/>
      <c r="AG628" s="205"/>
      <c r="AH628" s="205"/>
      <c r="AI628" s="205"/>
      <c r="AJ628" s="205"/>
      <c r="AK628" s="81">
        <v>0</v>
      </c>
      <c r="AL628" s="53">
        <v>0</v>
      </c>
      <c r="AM628" s="144">
        <v>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hidden="1"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613</v>
      </c>
      <c r="AD630" s="205" t="s">
        <v>466</v>
      </c>
      <c r="AE630" s="205"/>
      <c r="AF630" s="205"/>
      <c r="AG630" s="205"/>
      <c r="AH630" s="205"/>
      <c r="AI630" s="205"/>
      <c r="AJ630" s="205"/>
      <c r="AK630" s="81">
        <v>0</v>
      </c>
      <c r="AL630" s="53">
        <v>0</v>
      </c>
      <c r="AM630" s="144">
        <v>0</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1164.096</v>
      </c>
      <c r="AQ631" s="20">
        <v>0</v>
      </c>
      <c r="AR631" s="202" t="s">
        <v>493</v>
      </c>
      <c r="AS631" s="202"/>
      <c r="AT631" s="202"/>
      <c r="AU631" s="202"/>
      <c r="AV631" s="202"/>
      <c r="AW631" s="203"/>
    </row>
    <row r="632" spans="1:49" ht="12" hidden="1"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613</v>
      </c>
      <c r="AD632" s="201" t="s">
        <v>476</v>
      </c>
      <c r="AE632" s="201"/>
      <c r="AF632" s="201"/>
      <c r="AG632" s="201"/>
      <c r="AH632" s="201"/>
      <c r="AI632" s="201"/>
      <c r="AJ632" s="201"/>
      <c r="AK632" s="81">
        <v>0</v>
      </c>
      <c r="AL632" s="53">
        <v>0</v>
      </c>
      <c r="AM632" s="144">
        <v>0</v>
      </c>
      <c r="AN632" s="8"/>
      <c r="AO632" s="16" t="s">
        <v>491</v>
      </c>
      <c r="AP632" s="4">
        <v>924.26</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hidden="1"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613</v>
      </c>
      <c r="AD637" s="195" t="s">
        <v>468</v>
      </c>
      <c r="AE637" s="195"/>
      <c r="AF637" s="195"/>
      <c r="AG637" s="195"/>
      <c r="AH637" s="195"/>
      <c r="AI637" s="195"/>
      <c r="AJ637" s="195"/>
      <c r="AK637" s="81">
        <v>0</v>
      </c>
      <c r="AL637" s="53">
        <v>0</v>
      </c>
      <c r="AM637" s="144">
        <v>0</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1164.096</v>
      </c>
      <c r="AL638" s="53">
        <v>1</v>
      </c>
      <c r="AM638" s="144">
        <v>1164.096</v>
      </c>
      <c r="AN638" s="8"/>
      <c r="AO638" s="16" t="s">
        <v>554</v>
      </c>
      <c r="AP638" s="9">
        <v>4116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0</v>
      </c>
      <c r="AL639" s="53">
        <v>0</v>
      </c>
      <c r="AM639" s="144">
        <v>0</v>
      </c>
      <c r="AN639" s="8"/>
      <c r="AO639" s="16" t="s">
        <v>472</v>
      </c>
      <c r="AP639" s="9">
        <v>0</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2088.3559999999998</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551.46</v>
      </c>
      <c r="AL641" s="53">
        <v>1</v>
      </c>
      <c r="AM641" s="144">
        <v>551.46</v>
      </c>
      <c r="AN641" s="8"/>
      <c r="AO641" s="16"/>
      <c r="AP641" s="10">
        <v>6204.3559999999998</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6204.3559999999998</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6204.3559999999998</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0</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6204.3559999999998</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762</v>
      </c>
      <c r="AE657" s="191"/>
      <c r="AF657" s="191"/>
      <c r="AG657" s="191"/>
      <c r="AH657" s="191"/>
      <c r="AI657" s="191"/>
      <c r="AJ657" s="191"/>
      <c r="AK657" s="191"/>
      <c r="AL657" s="191"/>
      <c r="AM657" s="191"/>
      <c r="AO657" s="121">
        <v>2</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609</v>
      </c>
      <c r="AD664" s="187" t="s">
        <v>763</v>
      </c>
      <c r="AE664" s="187"/>
      <c r="AF664" s="187"/>
      <c r="AG664" s="187"/>
      <c r="AH664" s="187"/>
      <c r="AI664" s="187"/>
      <c r="AJ664" s="187"/>
      <c r="AK664" s="187"/>
      <c r="AL664" s="187"/>
      <c r="AM664" s="187"/>
      <c r="AO664" s="120" t="s">
        <v>726</v>
      </c>
      <c r="AP664" s="120"/>
      <c r="AQ664" s="120"/>
      <c r="AR664" s="120"/>
      <c r="AS664" s="120"/>
      <c r="AT664" s="120"/>
      <c r="AU664" s="120"/>
    </row>
    <row r="665" spans="1:47" ht="15"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609</v>
      </c>
      <c r="AD665" s="187" t="s">
        <v>727</v>
      </c>
      <c r="AE665" s="187"/>
      <c r="AF665" s="187"/>
      <c r="AG665" s="187"/>
      <c r="AH665" s="187"/>
      <c r="AI665" s="187"/>
      <c r="AJ665" s="187"/>
      <c r="AK665" s="187"/>
      <c r="AL665" s="187"/>
      <c r="AM665" s="187"/>
      <c r="AO665" s="120" t="s">
        <v>726</v>
      </c>
      <c r="AP665" s="120"/>
      <c r="AQ665" s="120"/>
      <c r="AR665" s="120"/>
      <c r="AS665" s="120"/>
      <c r="AT665" s="120"/>
      <c r="AU665" s="120"/>
    </row>
    <row r="666" spans="1:47" ht="15"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609</v>
      </c>
      <c r="AD666" s="187" t="s">
        <v>728</v>
      </c>
      <c r="AE666" s="187"/>
      <c r="AF666" s="187"/>
      <c r="AG666" s="187"/>
      <c r="AH666" s="187"/>
      <c r="AI666" s="187"/>
      <c r="AJ666" s="187"/>
      <c r="AK666" s="187"/>
      <c r="AL666" s="187"/>
      <c r="AM666" s="187"/>
      <c r="AO666" s="120" t="s">
        <v>726</v>
      </c>
      <c r="AP666" s="120"/>
      <c r="AQ666" s="120"/>
      <c r="AR666" s="120"/>
      <c r="AS666" s="120"/>
      <c r="AT666" s="120"/>
      <c r="AU666" s="120"/>
    </row>
    <row r="667" spans="1:47" ht="15"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609</v>
      </c>
      <c r="AD667" s="187" t="s">
        <v>729</v>
      </c>
      <c r="AE667" s="187"/>
      <c r="AF667" s="187"/>
      <c r="AG667" s="187"/>
      <c r="AH667" s="187"/>
      <c r="AI667" s="187"/>
      <c r="AJ667" s="187"/>
      <c r="AK667" s="187"/>
      <c r="AL667" s="187"/>
      <c r="AM667" s="187"/>
      <c r="AO667" s="120" t="s">
        <v>726</v>
      </c>
      <c r="AP667" s="120"/>
      <c r="AQ667" s="120"/>
      <c r="AR667" s="120"/>
      <c r="AS667" s="120"/>
      <c r="AT667" s="120"/>
      <c r="AU667" s="120"/>
    </row>
    <row r="668" spans="1:47" ht="15"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609</v>
      </c>
      <c r="AD668" s="187" t="s">
        <v>730</v>
      </c>
      <c r="AE668" s="187"/>
      <c r="AF668" s="187"/>
      <c r="AG668" s="187"/>
      <c r="AH668" s="187"/>
      <c r="AI668" s="187"/>
      <c r="AJ668" s="187"/>
      <c r="AK668" s="187"/>
      <c r="AL668" s="187"/>
      <c r="AM668" s="187"/>
      <c r="AO668" s="120" t="s">
        <v>726</v>
      </c>
      <c r="AP668" s="120"/>
      <c r="AQ668" s="120"/>
      <c r="AR668" s="120"/>
      <c r="AS668" s="120"/>
      <c r="AT668" s="120"/>
      <c r="AU668" s="120"/>
    </row>
    <row r="669" spans="1:47" hidden="1">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613</v>
      </c>
      <c r="AD669" s="187" t="s">
        <v>724</v>
      </c>
      <c r="AE669" s="187"/>
      <c r="AF669" s="187"/>
      <c r="AG669" s="187"/>
      <c r="AH669" s="187"/>
      <c r="AI669" s="187"/>
      <c r="AJ669" s="187"/>
      <c r="AK669" s="187"/>
      <c r="AL669" s="187"/>
      <c r="AM669" s="187"/>
      <c r="AO669" s="189" t="s">
        <v>764</v>
      </c>
      <c r="AP669" s="189"/>
      <c r="AQ669" s="189"/>
      <c r="AR669" s="189"/>
      <c r="AS669" s="189"/>
      <c r="AT669" s="189"/>
      <c r="AU669" s="189"/>
    </row>
    <row r="670" spans="1:47" hidden="1">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613</v>
      </c>
      <c r="AD670" s="187" t="s">
        <v>724</v>
      </c>
      <c r="AE670" s="187"/>
      <c r="AF670" s="187"/>
      <c r="AG670" s="187"/>
      <c r="AH670" s="187"/>
      <c r="AI670" s="187"/>
      <c r="AJ670" s="187"/>
      <c r="AK670" s="187"/>
      <c r="AL670" s="187"/>
      <c r="AM670" s="187"/>
      <c r="AO670" s="189" t="s">
        <v>764</v>
      </c>
      <c r="AP670" s="189"/>
      <c r="AQ670" s="189"/>
      <c r="AR670" s="189"/>
      <c r="AS670" s="189"/>
      <c r="AT670" s="189"/>
      <c r="AU670" s="189"/>
    </row>
    <row r="671" spans="1:47" hidden="1">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613</v>
      </c>
      <c r="AD671" s="188"/>
      <c r="AE671" s="188"/>
      <c r="AF671" s="188"/>
      <c r="AG671" s="188"/>
      <c r="AH671" s="188"/>
      <c r="AI671" s="188"/>
      <c r="AJ671" s="188"/>
      <c r="AK671" s="188"/>
      <c r="AL671" s="188"/>
      <c r="AM671" s="188"/>
      <c r="AO671" s="189" t="s">
        <v>764</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851</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737</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739</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864</v>
      </c>
      <c r="AJ11" s="248"/>
      <c r="AK11" s="270" t="s">
        <v>863</v>
      </c>
      <c r="AL11" s="271"/>
      <c r="AM11" s="272"/>
      <c r="AY11" s="114">
        <v>16152.75</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609</v>
      </c>
      <c r="AD110" s="226" t="s">
        <v>742</v>
      </c>
      <c r="AE110" s="226"/>
      <c r="AF110" s="226"/>
      <c r="AG110" s="226"/>
      <c r="AH110" s="226"/>
      <c r="AI110" s="226"/>
      <c r="AJ110" s="226"/>
      <c r="AK110" s="226"/>
      <c r="AL110" s="27"/>
      <c r="AM110" s="37" t="s">
        <v>609</v>
      </c>
      <c r="AO110" s="229" t="s">
        <v>210</v>
      </c>
      <c r="AP110" s="229"/>
      <c r="AQ110" s="229"/>
    </row>
    <row r="111" spans="1:43" ht="15" hidden="1"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613</v>
      </c>
      <c r="AD111" s="237" t="s">
        <v>743</v>
      </c>
      <c r="AE111" s="237"/>
      <c r="AF111" s="237"/>
      <c r="AG111" s="237"/>
      <c r="AH111" s="237"/>
      <c r="AI111" s="237"/>
      <c r="AJ111" s="237"/>
      <c r="AK111" s="27"/>
      <c r="AL111" s="27"/>
      <c r="AM111" s="70">
        <v>0</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744</v>
      </c>
      <c r="AE112" s="188"/>
      <c r="AF112" s="188"/>
      <c r="AG112" s="188"/>
      <c r="AH112" s="188"/>
      <c r="AI112" s="188"/>
      <c r="AJ112" s="188"/>
      <c r="AK112" s="188"/>
      <c r="AL112" s="146"/>
      <c r="AM112" s="70">
        <v>0</v>
      </c>
      <c r="AO112" s="229" t="s">
        <v>212</v>
      </c>
      <c r="AP112" s="229"/>
      <c r="AQ112" s="229"/>
    </row>
    <row r="113" spans="1:43" ht="15" hidden="1"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613</v>
      </c>
      <c r="AD113" s="237" t="s">
        <v>745</v>
      </c>
      <c r="AE113" s="237"/>
      <c r="AF113" s="237"/>
      <c r="AG113" s="237"/>
      <c r="AH113" s="237"/>
      <c r="AI113" s="237"/>
      <c r="AJ113" s="237"/>
      <c r="AK113" s="27"/>
      <c r="AL113" s="27"/>
      <c r="AM113" s="70">
        <v>0</v>
      </c>
      <c r="AO113" s="229" t="s">
        <v>221</v>
      </c>
      <c r="AP113" s="229"/>
      <c r="AQ113" s="229"/>
    </row>
    <row r="114" spans="1:43" ht="12" hidden="1"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613</v>
      </c>
      <c r="AD114" s="44" t="s">
        <v>32</v>
      </c>
      <c r="AE114" s="148" t="s">
        <v>169</v>
      </c>
      <c r="AF114" s="137" t="s">
        <v>146</v>
      </c>
      <c r="AG114" s="138" t="s">
        <v>145</v>
      </c>
      <c r="AH114" s="137"/>
      <c r="AI114" s="138" t="s">
        <v>147</v>
      </c>
      <c r="AJ114" s="138" t="s">
        <v>149</v>
      </c>
      <c r="AK114" s="31">
        <v>1365</v>
      </c>
      <c r="AL114" s="34">
        <v>0</v>
      </c>
      <c r="AM114" s="39">
        <v>0</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0</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609</v>
      </c>
      <c r="AD163" s="233" t="s">
        <v>752</v>
      </c>
      <c r="AE163" s="233"/>
      <c r="AF163" s="233"/>
      <c r="AG163" s="233"/>
      <c r="AH163" s="233"/>
      <c r="AI163" s="233"/>
      <c r="AJ163" s="233"/>
      <c r="AK163" s="45"/>
      <c r="AL163" s="37">
        <v>0</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hidden="1"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613</v>
      </c>
      <c r="AD168" s="44" t="s">
        <v>496</v>
      </c>
      <c r="AE168" s="217" t="s">
        <v>498</v>
      </c>
      <c r="AF168" s="217"/>
      <c r="AG168" s="217"/>
      <c r="AH168" s="217"/>
      <c r="AI168" s="217"/>
      <c r="AJ168" s="41"/>
      <c r="AK168" s="56">
        <v>27.54</v>
      </c>
      <c r="AL168" s="34">
        <v>0</v>
      </c>
      <c r="AM168" s="39">
        <v>0</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339.67</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hidden="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613</v>
      </c>
      <c r="AD208" s="226" t="s">
        <v>853</v>
      </c>
      <c r="AE208" s="226"/>
      <c r="AF208" s="226"/>
      <c r="AG208" s="226"/>
      <c r="AH208" s="226"/>
      <c r="AI208" s="226"/>
      <c r="AJ208" s="226"/>
      <c r="AK208" s="226"/>
      <c r="AL208" s="59">
        <v>62</v>
      </c>
      <c r="AM208" s="60"/>
    </row>
    <row r="209" spans="1:39" ht="14.1" hidden="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613</v>
      </c>
      <c r="AD209" s="226" t="s">
        <v>854</v>
      </c>
      <c r="AE209" s="226"/>
      <c r="AF209" s="226"/>
      <c r="AG209" s="226"/>
      <c r="AH209" s="226"/>
      <c r="AI209" s="226"/>
      <c r="AJ209" s="226"/>
      <c r="AK209" s="226"/>
      <c r="AL209" s="59">
        <v>1</v>
      </c>
      <c r="AM209" s="119" t="b">
        <v>1</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854</v>
      </c>
      <c r="AE210" s="226"/>
      <c r="AF210" s="226"/>
      <c r="AG210" s="226"/>
      <c r="AH210" s="226"/>
      <c r="AI210" s="226"/>
      <c r="AJ210" s="226"/>
      <c r="AK210" s="226"/>
      <c r="AL210" s="59">
        <v>1</v>
      </c>
      <c r="AM210" s="119" t="b">
        <v>1</v>
      </c>
    </row>
    <row r="211" spans="1:39" ht="14.1" hidden="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613</v>
      </c>
      <c r="AD211" s="226" t="s">
        <v>854</v>
      </c>
      <c r="AE211" s="226"/>
      <c r="AF211" s="226"/>
      <c r="AG211" s="226"/>
      <c r="AH211" s="226"/>
      <c r="AI211" s="226"/>
      <c r="AJ211" s="226"/>
      <c r="AK211" s="226"/>
      <c r="AL211" s="59">
        <v>1</v>
      </c>
      <c r="AM211" s="119" t="b">
        <v>1</v>
      </c>
    </row>
    <row r="212" spans="1:39" ht="14.1" hidden="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613</v>
      </c>
      <c r="AD212" s="226" t="s">
        <v>854</v>
      </c>
      <c r="AE212" s="226"/>
      <c r="AF212" s="226"/>
      <c r="AG212" s="226"/>
      <c r="AH212" s="226"/>
      <c r="AI212" s="226"/>
      <c r="AJ212" s="226"/>
      <c r="AK212" s="226"/>
      <c r="AL212" s="59">
        <v>1</v>
      </c>
      <c r="AM212" s="119" t="b">
        <v>1</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854</v>
      </c>
      <c r="AE213" s="226"/>
      <c r="AF213" s="226"/>
      <c r="AG213" s="226"/>
      <c r="AH213" s="226"/>
      <c r="AI213" s="226"/>
      <c r="AJ213" s="226"/>
      <c r="AK213" s="226"/>
      <c r="AL213" s="59">
        <v>1</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854</v>
      </c>
      <c r="AE214" s="226"/>
      <c r="AF214" s="226"/>
      <c r="AG214" s="226"/>
      <c r="AH214" s="226"/>
      <c r="AI214" s="226"/>
      <c r="AJ214" s="226"/>
      <c r="AK214" s="226"/>
      <c r="AL214" s="59">
        <v>1</v>
      </c>
      <c r="AM214" s="119" t="b">
        <v>1</v>
      </c>
    </row>
    <row r="215" spans="1:39" ht="14.1" hidden="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613</v>
      </c>
      <c r="AD215" s="226" t="s">
        <v>854</v>
      </c>
      <c r="AE215" s="226"/>
      <c r="AF215" s="226"/>
      <c r="AG215" s="226"/>
      <c r="AH215" s="226"/>
      <c r="AI215" s="226"/>
      <c r="AJ215" s="226"/>
      <c r="AK215" s="226"/>
      <c r="AL215" s="59">
        <v>1</v>
      </c>
      <c r="AM215" s="119" t="b">
        <v>1</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854</v>
      </c>
      <c r="AE216" s="226"/>
      <c r="AF216" s="226"/>
      <c r="AG216" s="226"/>
      <c r="AH216" s="226"/>
      <c r="AI216" s="226"/>
      <c r="AJ216" s="226"/>
      <c r="AK216" s="226"/>
      <c r="AL216" s="59">
        <v>1</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854</v>
      </c>
      <c r="AE217" s="226"/>
      <c r="AF217" s="226"/>
      <c r="AG217" s="226"/>
      <c r="AH217" s="226"/>
      <c r="AI217" s="226"/>
      <c r="AJ217" s="226"/>
      <c r="AK217" s="226"/>
      <c r="AL217" s="59">
        <v>1</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854</v>
      </c>
      <c r="AE218" s="226"/>
      <c r="AF218" s="226"/>
      <c r="AG218" s="226"/>
      <c r="AH218" s="226"/>
      <c r="AI218" s="226"/>
      <c r="AJ218" s="226"/>
      <c r="AK218" s="226"/>
      <c r="AL218" s="59">
        <v>1</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854</v>
      </c>
      <c r="AE219" s="226"/>
      <c r="AF219" s="226"/>
      <c r="AG219" s="226"/>
      <c r="AH219" s="226"/>
      <c r="AI219" s="226"/>
      <c r="AJ219" s="226"/>
      <c r="AK219" s="226"/>
      <c r="AL219" s="59">
        <v>1</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854</v>
      </c>
      <c r="AE220" s="226"/>
      <c r="AF220" s="226"/>
      <c r="AG220" s="226"/>
      <c r="AH220" s="226"/>
      <c r="AI220" s="226"/>
      <c r="AJ220" s="226"/>
      <c r="AK220" s="226"/>
      <c r="AL220" s="59">
        <v>1</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854</v>
      </c>
      <c r="AE221" s="226"/>
      <c r="AF221" s="226"/>
      <c r="AG221" s="226"/>
      <c r="AH221" s="226"/>
      <c r="AI221" s="226"/>
      <c r="AJ221" s="226"/>
      <c r="AK221" s="226"/>
      <c r="AL221" s="59">
        <v>1</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854</v>
      </c>
      <c r="AE222" s="226"/>
      <c r="AF222" s="226"/>
      <c r="AG222" s="226"/>
      <c r="AH222" s="226"/>
      <c r="AI222" s="226"/>
      <c r="AJ222" s="226"/>
      <c r="AK222" s="226"/>
      <c r="AL222" s="59">
        <v>1</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854</v>
      </c>
      <c r="AE223" s="226"/>
      <c r="AF223" s="226"/>
      <c r="AG223" s="226"/>
      <c r="AH223" s="226"/>
      <c r="AI223" s="226"/>
      <c r="AJ223" s="226"/>
      <c r="AK223" s="226"/>
      <c r="AL223" s="59">
        <v>1</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854</v>
      </c>
      <c r="AE224" s="226"/>
      <c r="AF224" s="226"/>
      <c r="AG224" s="226"/>
      <c r="AH224" s="226"/>
      <c r="AI224" s="226"/>
      <c r="AJ224" s="226"/>
      <c r="AK224" s="226"/>
      <c r="AL224" s="59">
        <v>1</v>
      </c>
      <c r="AM224" s="119" t="b">
        <v>1</v>
      </c>
    </row>
    <row r="225" spans="1:40" ht="12"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609</v>
      </c>
      <c r="AD225" s="189" t="s">
        <v>523</v>
      </c>
      <c r="AE225" s="189"/>
      <c r="AF225" s="189"/>
      <c r="AG225" s="189"/>
      <c r="AH225" s="189"/>
      <c r="AI225" s="189"/>
      <c r="AJ225" s="189"/>
      <c r="AK225" s="109">
        <v>24.13</v>
      </c>
      <c r="AL225" s="64">
        <v>53</v>
      </c>
      <c r="AM225" s="39">
        <v>1278.8899999999999</v>
      </c>
    </row>
    <row r="226" spans="1:40" ht="12" customHeight="1">
      <c r="A226" s="25" t="e">
        <f t="shared" si="21"/>
        <v>#REF!</v>
      </c>
      <c r="B226" s="189" t="s">
        <v>561</v>
      </c>
      <c r="C226" s="189"/>
      <c r="D226" s="189"/>
      <c r="E226" s="189"/>
      <c r="F226" s="189"/>
      <c r="G226" s="189"/>
      <c r="H226" s="189"/>
      <c r="I226" s="109">
        <v>30.65</v>
      </c>
      <c r="J226" s="64" t="e">
        <f>#REF!*#REF!</f>
        <v>#REF!</v>
      </c>
      <c r="K226" s="39" t="e">
        <f t="shared" si="22"/>
        <v>#REF!</v>
      </c>
      <c r="AC226" s="25" t="s">
        <v>609</v>
      </c>
      <c r="AD226" s="189" t="s">
        <v>561</v>
      </c>
      <c r="AE226" s="189"/>
      <c r="AF226" s="189"/>
      <c r="AG226" s="189"/>
      <c r="AH226" s="189"/>
      <c r="AI226" s="189"/>
      <c r="AJ226" s="189"/>
      <c r="AK226" s="109">
        <v>30.65</v>
      </c>
      <c r="AL226" s="64">
        <v>3</v>
      </c>
      <c r="AM226" s="39">
        <v>91.949999999999989</v>
      </c>
    </row>
    <row r="227" spans="1:40" ht="12" customHeight="1">
      <c r="A227" s="25" t="e">
        <f t="shared" si="21"/>
        <v>#REF!</v>
      </c>
      <c r="B227" s="189" t="s">
        <v>564</v>
      </c>
      <c r="C227" s="189"/>
      <c r="D227" s="189"/>
      <c r="E227" s="189"/>
      <c r="F227" s="189"/>
      <c r="G227" s="189"/>
      <c r="H227" s="189"/>
      <c r="I227" s="109">
        <v>35.229999999999997</v>
      </c>
      <c r="J227" s="64" t="e">
        <f>#REF!*#REF!</f>
        <v>#REF!</v>
      </c>
      <c r="K227" s="39" t="e">
        <f t="shared" si="22"/>
        <v>#REF!</v>
      </c>
      <c r="AC227" s="25" t="s">
        <v>609</v>
      </c>
      <c r="AD227" s="189" t="s">
        <v>564</v>
      </c>
      <c r="AE227" s="189"/>
      <c r="AF227" s="189"/>
      <c r="AG227" s="189"/>
      <c r="AH227" s="189"/>
      <c r="AI227" s="189"/>
      <c r="AJ227" s="189"/>
      <c r="AK227" s="109">
        <v>35.229999999999997</v>
      </c>
      <c r="AL227" s="64">
        <v>4</v>
      </c>
      <c r="AM227" s="39">
        <v>140.91999999999999</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customHeight="1">
      <c r="A229" s="25" t="e">
        <f t="shared" si="21"/>
        <v>#REF!</v>
      </c>
      <c r="B229" s="189" t="s">
        <v>588</v>
      </c>
      <c r="C229" s="189"/>
      <c r="D229" s="189"/>
      <c r="E229" s="189"/>
      <c r="F229" s="189"/>
      <c r="G229" s="189"/>
      <c r="H229" s="189"/>
      <c r="I229" s="109">
        <v>55.62</v>
      </c>
      <c r="J229" s="64" t="e">
        <f>#REF!*IF(#REF!="3-fasig",1,0)*#REF!</f>
        <v>#REF!</v>
      </c>
      <c r="K229" s="39" t="e">
        <f t="shared" si="22"/>
        <v>#REF!</v>
      </c>
      <c r="AC229" s="25" t="s">
        <v>609</v>
      </c>
      <c r="AD229" s="189" t="s">
        <v>588</v>
      </c>
      <c r="AE229" s="189"/>
      <c r="AF229" s="189"/>
      <c r="AG229" s="189"/>
      <c r="AH229" s="189"/>
      <c r="AI229" s="189"/>
      <c r="AJ229" s="189"/>
      <c r="AK229" s="109">
        <v>55.62</v>
      </c>
      <c r="AL229" s="64">
        <v>1</v>
      </c>
      <c r="AM229" s="39">
        <v>55.62</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609</v>
      </c>
      <c r="AD232" s="189" t="s">
        <v>769</v>
      </c>
      <c r="AE232" s="189"/>
      <c r="AF232" s="189"/>
      <c r="AG232" s="189"/>
      <c r="AH232" s="189"/>
      <c r="AI232" s="189"/>
      <c r="AJ232" s="189"/>
      <c r="AK232" s="107">
        <v>44.12</v>
      </c>
      <c r="AL232" s="64">
        <v>1</v>
      </c>
      <c r="AM232" s="39">
        <v>44.12</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1611.4999999999998</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hidden="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613</v>
      </c>
      <c r="AD245" s="226" t="s">
        <v>853</v>
      </c>
      <c r="AE245" s="226"/>
      <c r="AF245" s="226"/>
      <c r="AG245" s="226"/>
      <c r="AH245" s="226"/>
      <c r="AI245" s="226"/>
      <c r="AJ245" s="226"/>
      <c r="AK245" s="226"/>
      <c r="AL245" s="59">
        <v>60</v>
      </c>
      <c r="AM245" s="60"/>
    </row>
    <row r="246" spans="1:40" ht="14.1" hidden="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613</v>
      </c>
      <c r="AD246" s="226" t="s">
        <v>854</v>
      </c>
      <c r="AE246" s="226"/>
      <c r="AF246" s="226"/>
      <c r="AG246" s="226"/>
      <c r="AH246" s="226"/>
      <c r="AI246" s="226"/>
      <c r="AJ246" s="226"/>
      <c r="AK246" s="226"/>
      <c r="AL246" s="59">
        <v>1</v>
      </c>
      <c r="AM246" s="119" t="b">
        <v>1</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854</v>
      </c>
      <c r="AE247" s="226"/>
      <c r="AF247" s="226"/>
      <c r="AG247" s="226"/>
      <c r="AH247" s="226"/>
      <c r="AI247" s="226"/>
      <c r="AJ247" s="226"/>
      <c r="AK247" s="226"/>
      <c r="AL247" s="59">
        <v>1</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854</v>
      </c>
      <c r="AE248" s="226"/>
      <c r="AF248" s="226"/>
      <c r="AG248" s="226"/>
      <c r="AH248" s="226"/>
      <c r="AI248" s="226"/>
      <c r="AJ248" s="226"/>
      <c r="AK248" s="226"/>
      <c r="AL248" s="59">
        <v>1</v>
      </c>
      <c r="AM248" s="119" t="b">
        <v>1</v>
      </c>
    </row>
    <row r="249" spans="1:40" ht="14.1" hidden="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613</v>
      </c>
      <c r="AD249" s="226" t="s">
        <v>854</v>
      </c>
      <c r="AE249" s="226"/>
      <c r="AF249" s="226"/>
      <c r="AG249" s="226"/>
      <c r="AH249" s="226"/>
      <c r="AI249" s="226"/>
      <c r="AJ249" s="226"/>
      <c r="AK249" s="226"/>
      <c r="AL249" s="59">
        <v>1</v>
      </c>
      <c r="AM249" s="119" t="b">
        <v>1</v>
      </c>
    </row>
    <row r="250" spans="1:40" ht="14.1" hidden="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613</v>
      </c>
      <c r="AD250" s="226" t="s">
        <v>854</v>
      </c>
      <c r="AE250" s="226"/>
      <c r="AF250" s="226"/>
      <c r="AG250" s="226"/>
      <c r="AH250" s="226"/>
      <c r="AI250" s="226"/>
      <c r="AJ250" s="226"/>
      <c r="AK250" s="226"/>
      <c r="AL250" s="59">
        <v>1</v>
      </c>
      <c r="AM250" s="119" t="b">
        <v>1</v>
      </c>
    </row>
    <row r="251" spans="1:40" ht="14.1" hidden="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613</v>
      </c>
      <c r="AD251" s="226" t="s">
        <v>854</v>
      </c>
      <c r="AE251" s="226"/>
      <c r="AF251" s="226"/>
      <c r="AG251" s="226"/>
      <c r="AH251" s="226"/>
      <c r="AI251" s="226"/>
      <c r="AJ251" s="226"/>
      <c r="AK251" s="226"/>
      <c r="AL251" s="59">
        <v>1</v>
      </c>
      <c r="AM251" s="119" t="b">
        <v>1</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854</v>
      </c>
      <c r="AE252" s="226"/>
      <c r="AF252" s="226"/>
      <c r="AG252" s="226"/>
      <c r="AH252" s="226"/>
      <c r="AI252" s="226"/>
      <c r="AJ252" s="226"/>
      <c r="AK252" s="226"/>
      <c r="AL252" s="59">
        <v>1</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855</v>
      </c>
      <c r="AE253" s="226"/>
      <c r="AF253" s="226"/>
      <c r="AG253" s="226"/>
      <c r="AH253" s="226"/>
      <c r="AI253" s="226"/>
      <c r="AJ253" s="226"/>
      <c r="AK253" s="226"/>
      <c r="AL253" s="59">
        <v>1</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854</v>
      </c>
      <c r="AE254" s="226"/>
      <c r="AF254" s="226"/>
      <c r="AG254" s="226"/>
      <c r="AH254" s="226"/>
      <c r="AI254" s="226"/>
      <c r="AJ254" s="226"/>
      <c r="AK254" s="226"/>
      <c r="AL254" s="59">
        <v>1</v>
      </c>
      <c r="AM254" s="119" t="b">
        <v>1</v>
      </c>
    </row>
    <row r="255" spans="1:40" ht="12"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609</v>
      </c>
      <c r="AD255" s="189" t="s">
        <v>535</v>
      </c>
      <c r="AE255" s="189"/>
      <c r="AF255" s="189"/>
      <c r="AG255" s="189"/>
      <c r="AH255" s="189"/>
      <c r="AI255" s="189"/>
      <c r="AJ255" s="189"/>
      <c r="AK255" s="109">
        <v>33.450000000000003</v>
      </c>
      <c r="AL255" s="64">
        <v>30</v>
      </c>
      <c r="AM255" s="39">
        <v>1003.5000000000001</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customHeight="1">
      <c r="A258" s="25" t="e">
        <f t="shared" si="25"/>
        <v>#REF!</v>
      </c>
      <c r="B258" s="189" t="s">
        <v>541</v>
      </c>
      <c r="C258" s="189"/>
      <c r="D258" s="189"/>
      <c r="E258" s="189"/>
      <c r="F258" s="189"/>
      <c r="G258" s="189"/>
      <c r="H258" s="189"/>
      <c r="I258" s="109">
        <v>49.91</v>
      </c>
      <c r="J258" s="64" t="e">
        <f>#REF!*#REF!</f>
        <v>#REF!</v>
      </c>
      <c r="K258" s="39" t="e">
        <f t="shared" si="24"/>
        <v>#REF!</v>
      </c>
      <c r="AC258" s="25" t="s">
        <v>609</v>
      </c>
      <c r="AD258" s="189" t="s">
        <v>541</v>
      </c>
      <c r="AE258" s="189"/>
      <c r="AF258" s="189"/>
      <c r="AG258" s="189"/>
      <c r="AH258" s="189"/>
      <c r="AI258" s="189"/>
      <c r="AJ258" s="189"/>
      <c r="AK258" s="109">
        <v>49.91</v>
      </c>
      <c r="AL258" s="64">
        <v>25</v>
      </c>
      <c r="AM258" s="39">
        <v>1247.75</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customHeight="1">
      <c r="A261" s="25" t="e">
        <f t="shared" si="25"/>
        <v>#REF!</v>
      </c>
      <c r="B261" s="189" t="s">
        <v>532</v>
      </c>
      <c r="C261" s="189"/>
      <c r="D261" s="189"/>
      <c r="E261" s="189"/>
      <c r="F261" s="189"/>
      <c r="G261" s="189"/>
      <c r="H261" s="189"/>
      <c r="I261" s="109">
        <v>30.42</v>
      </c>
      <c r="J261" s="64" t="e">
        <f>J89*#REF!</f>
        <v>#REF!</v>
      </c>
      <c r="K261" s="39" t="e">
        <f t="shared" si="24"/>
        <v>#REF!</v>
      </c>
      <c r="AC261" s="25" t="s">
        <v>609</v>
      </c>
      <c r="AD261" s="189" t="s">
        <v>532</v>
      </c>
      <c r="AE261" s="189"/>
      <c r="AF261" s="189"/>
      <c r="AG261" s="189"/>
      <c r="AH261" s="189"/>
      <c r="AI261" s="189"/>
      <c r="AJ261" s="189"/>
      <c r="AK261" s="109">
        <v>30.42</v>
      </c>
      <c r="AL261" s="64">
        <v>5</v>
      </c>
      <c r="AM261" s="39">
        <v>152.10000000000002</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2403.35</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hidden="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613</v>
      </c>
      <c r="AD265" s="226" t="s">
        <v>853</v>
      </c>
      <c r="AE265" s="226"/>
      <c r="AF265" s="226"/>
      <c r="AG265" s="226"/>
      <c r="AH265" s="226"/>
      <c r="AI265" s="226"/>
      <c r="AJ265" s="226"/>
      <c r="AK265" s="226"/>
      <c r="AL265" s="59">
        <v>23</v>
      </c>
      <c r="AM265" s="60"/>
    </row>
    <row r="266" spans="1:40" ht="14.1" hidden="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613</v>
      </c>
      <c r="AD266" s="226" t="s">
        <v>854</v>
      </c>
      <c r="AE266" s="226"/>
      <c r="AF266" s="226"/>
      <c r="AG266" s="226"/>
      <c r="AH266" s="226"/>
      <c r="AI266" s="226"/>
      <c r="AJ266" s="226"/>
      <c r="AK266" s="226"/>
      <c r="AL266" s="59">
        <v>1</v>
      </c>
      <c r="AM266" s="119" t="b">
        <v>1</v>
      </c>
    </row>
    <row r="267" spans="1:40" ht="14.1" hidden="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613</v>
      </c>
      <c r="AD267" s="226" t="s">
        <v>854</v>
      </c>
      <c r="AE267" s="226"/>
      <c r="AF267" s="226"/>
      <c r="AG267" s="226"/>
      <c r="AH267" s="226"/>
      <c r="AI267" s="226"/>
      <c r="AJ267" s="226"/>
      <c r="AK267" s="226"/>
      <c r="AL267" s="59">
        <v>1</v>
      </c>
      <c r="AM267" s="119" t="b">
        <v>1</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854</v>
      </c>
      <c r="AE268" s="226"/>
      <c r="AF268" s="226"/>
      <c r="AG268" s="226"/>
      <c r="AH268" s="226"/>
      <c r="AI268" s="226"/>
      <c r="AJ268" s="226"/>
      <c r="AK268" s="226"/>
      <c r="AL268" s="59">
        <v>1</v>
      </c>
      <c r="AM268" s="119" t="b">
        <v>1</v>
      </c>
    </row>
    <row r="269" spans="1:40" ht="14.1" hidden="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613</v>
      </c>
      <c r="AD269" s="226" t="s">
        <v>854</v>
      </c>
      <c r="AE269" s="226"/>
      <c r="AF269" s="226"/>
      <c r="AG269" s="226"/>
      <c r="AH269" s="226"/>
      <c r="AI269" s="226"/>
      <c r="AJ269" s="226"/>
      <c r="AK269" s="226"/>
      <c r="AL269" s="59">
        <v>1</v>
      </c>
      <c r="AM269" s="119" t="b">
        <v>1</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854</v>
      </c>
      <c r="AE270" s="226"/>
      <c r="AF270" s="226"/>
      <c r="AG270" s="226"/>
      <c r="AH270" s="226"/>
      <c r="AI270" s="226"/>
      <c r="AJ270" s="226"/>
      <c r="AK270" s="226"/>
      <c r="AL270" s="59">
        <v>1</v>
      </c>
      <c r="AM270" s="119" t="b">
        <v>1</v>
      </c>
    </row>
    <row r="271" spans="1:40" ht="14.1" hidden="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613</v>
      </c>
      <c r="AD271" s="226" t="s">
        <v>854</v>
      </c>
      <c r="AE271" s="226"/>
      <c r="AF271" s="226"/>
      <c r="AG271" s="226"/>
      <c r="AH271" s="226"/>
      <c r="AI271" s="226"/>
      <c r="AJ271" s="226"/>
      <c r="AK271" s="226"/>
      <c r="AL271" s="59">
        <v>1</v>
      </c>
      <c r="AM271" s="119" t="b">
        <v>1</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854</v>
      </c>
      <c r="AE272" s="226"/>
      <c r="AF272" s="226"/>
      <c r="AG272" s="226"/>
      <c r="AH272" s="226"/>
      <c r="AI272" s="226"/>
      <c r="AJ272" s="226"/>
      <c r="AK272" s="226"/>
      <c r="AL272" s="59">
        <v>1</v>
      </c>
      <c r="AM272" s="119" t="b">
        <v>1</v>
      </c>
    </row>
    <row r="273" spans="1:40" ht="14.1" hidden="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613</v>
      </c>
      <c r="AD273" s="226" t="s">
        <v>854</v>
      </c>
      <c r="AE273" s="226"/>
      <c r="AF273" s="226"/>
      <c r="AG273" s="226"/>
      <c r="AH273" s="226"/>
      <c r="AI273" s="226"/>
      <c r="AJ273" s="226"/>
      <c r="AK273" s="226"/>
      <c r="AL273" s="59">
        <v>1</v>
      </c>
      <c r="AM273" s="119" t="b">
        <v>1</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854</v>
      </c>
      <c r="AE274" s="226"/>
      <c r="AF274" s="226"/>
      <c r="AG274" s="226"/>
      <c r="AH274" s="226"/>
      <c r="AI274" s="226"/>
      <c r="AJ274" s="226"/>
      <c r="AK274" s="226"/>
      <c r="AL274" s="59">
        <v>1</v>
      </c>
      <c r="AM274" s="119" t="b">
        <v>1</v>
      </c>
    </row>
    <row r="275" spans="1:40" ht="14.1" hidden="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613</v>
      </c>
      <c r="AD275" s="226" t="s">
        <v>854</v>
      </c>
      <c r="AE275" s="226"/>
      <c r="AF275" s="226"/>
      <c r="AG275" s="226"/>
      <c r="AH275" s="226"/>
      <c r="AI275" s="226"/>
      <c r="AJ275" s="226"/>
      <c r="AK275" s="226"/>
      <c r="AL275" s="59">
        <v>1</v>
      </c>
      <c r="AM275" s="119" t="b">
        <v>1</v>
      </c>
    </row>
    <row r="276" spans="1:40" ht="12"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609</v>
      </c>
      <c r="AD276" s="189" t="s">
        <v>539</v>
      </c>
      <c r="AE276" s="189"/>
      <c r="AF276" s="189"/>
      <c r="AG276" s="189"/>
      <c r="AH276" s="189"/>
      <c r="AI276" s="189"/>
      <c r="AJ276" s="189"/>
      <c r="AK276" s="109">
        <v>46.84</v>
      </c>
      <c r="AL276" s="64">
        <v>3</v>
      </c>
      <c r="AM276" s="39">
        <v>140.52000000000001</v>
      </c>
    </row>
    <row r="277" spans="1:40" ht="12" customHeight="1">
      <c r="A277" s="25" t="e">
        <f t="shared" si="27"/>
        <v>#REF!</v>
      </c>
      <c r="B277" s="189" t="s">
        <v>544</v>
      </c>
      <c r="C277" s="189"/>
      <c r="D277" s="189"/>
      <c r="E277" s="189"/>
      <c r="F277" s="189"/>
      <c r="G277" s="189"/>
      <c r="H277" s="189"/>
      <c r="I277" s="109">
        <v>42.93</v>
      </c>
      <c r="J277" s="64" t="e">
        <f>J276</f>
        <v>#REF!</v>
      </c>
      <c r="K277" s="39" t="e">
        <f t="shared" si="28"/>
        <v>#REF!</v>
      </c>
      <c r="AC277" s="25" t="s">
        <v>609</v>
      </c>
      <c r="AD277" s="189" t="s">
        <v>544</v>
      </c>
      <c r="AE277" s="189"/>
      <c r="AF277" s="189"/>
      <c r="AG277" s="189"/>
      <c r="AH277" s="189"/>
      <c r="AI277" s="189"/>
      <c r="AJ277" s="189"/>
      <c r="AK277" s="109">
        <v>42.93</v>
      </c>
      <c r="AL277" s="64">
        <v>3</v>
      </c>
      <c r="AM277" s="39">
        <v>128.79</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customHeight="1">
      <c r="A279" s="25" t="e">
        <f t="shared" si="27"/>
        <v>#REF!</v>
      </c>
      <c r="B279" s="189" t="s">
        <v>565</v>
      </c>
      <c r="C279" s="189"/>
      <c r="D279" s="189"/>
      <c r="E279" s="189"/>
      <c r="F279" s="189"/>
      <c r="G279" s="189"/>
      <c r="H279" s="189"/>
      <c r="I279" s="109">
        <f>I277</f>
        <v>42.93</v>
      </c>
      <c r="J279" s="64" t="e">
        <f>#REF!*#REF!</f>
        <v>#REF!</v>
      </c>
      <c r="K279" s="39" t="e">
        <f t="shared" si="28"/>
        <v>#REF!</v>
      </c>
      <c r="AC279" s="25" t="s">
        <v>609</v>
      </c>
      <c r="AD279" s="189" t="s">
        <v>565</v>
      </c>
      <c r="AE279" s="189"/>
      <c r="AF279" s="189"/>
      <c r="AG279" s="189"/>
      <c r="AH279" s="189"/>
      <c r="AI279" s="189"/>
      <c r="AJ279" s="189"/>
      <c r="AK279" s="109">
        <v>42.93</v>
      </c>
      <c r="AL279" s="64">
        <v>9</v>
      </c>
      <c r="AM279" s="39">
        <v>386.37</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customHeight="1">
      <c r="A281" s="25" t="e">
        <f t="shared" si="27"/>
        <v>#REF!</v>
      </c>
      <c r="B281" s="189" t="s">
        <v>545</v>
      </c>
      <c r="C281" s="189"/>
      <c r="D281" s="189"/>
      <c r="E281" s="189"/>
      <c r="F281" s="189"/>
      <c r="G281" s="189"/>
      <c r="H281" s="189"/>
      <c r="I281" s="109">
        <f>I278</f>
        <v>33.65</v>
      </c>
      <c r="J281" s="64" t="e">
        <f>(J80+J81+J82)*#REF!</f>
        <v>#REF!</v>
      </c>
      <c r="K281" s="39" t="e">
        <f t="shared" si="28"/>
        <v>#REF!</v>
      </c>
      <c r="AC281" s="25" t="s">
        <v>609</v>
      </c>
      <c r="AD281" s="189" t="s">
        <v>545</v>
      </c>
      <c r="AE281" s="189"/>
      <c r="AF281" s="189"/>
      <c r="AG281" s="189"/>
      <c r="AH281" s="189"/>
      <c r="AI281" s="189"/>
      <c r="AJ281" s="189"/>
      <c r="AK281" s="109">
        <v>33.65</v>
      </c>
      <c r="AL281" s="64">
        <v>6</v>
      </c>
      <c r="AM281" s="39">
        <v>201.89999999999998</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609</v>
      </c>
      <c r="AD286" s="188" t="s">
        <v>562</v>
      </c>
      <c r="AE286" s="188"/>
      <c r="AF286" s="188"/>
      <c r="AG286" s="188"/>
      <c r="AH286" s="188"/>
      <c r="AI286" s="188"/>
      <c r="AJ286" s="188"/>
      <c r="AK286" s="109">
        <v>34.770000000000003</v>
      </c>
      <c r="AL286" s="53">
        <v>2</v>
      </c>
      <c r="AM286" s="39">
        <v>69.540000000000006</v>
      </c>
      <c r="AN286" s="5">
        <v>927.12</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hidden="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613</v>
      </c>
      <c r="AD297" s="226" t="s">
        <v>832</v>
      </c>
      <c r="AE297" s="226"/>
      <c r="AF297" s="226"/>
      <c r="AG297" s="226"/>
      <c r="AH297" s="226"/>
      <c r="AI297" s="226"/>
      <c r="AJ297" s="226"/>
      <c r="AK297" s="226"/>
      <c r="AL297" s="59">
        <v>1</v>
      </c>
      <c r="AM297" s="126" t="s">
        <v>838</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175</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62</v>
      </c>
      <c r="AM332" s="39">
        <v>67.679642857142866</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48</v>
      </c>
      <c r="AM334" s="39">
        <v>116.352</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1193.1896428571429</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24.299999999999997</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hidden="1"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613</v>
      </c>
      <c r="AD591" s="217" t="s">
        <v>234</v>
      </c>
      <c r="AE591" s="217"/>
      <c r="AF591" s="217"/>
      <c r="AG591" s="217"/>
      <c r="AH591" s="217"/>
      <c r="AI591" s="217"/>
      <c r="AJ591" s="217"/>
      <c r="AK591" s="80">
        <v>0</v>
      </c>
      <c r="AL591" s="53">
        <v>0</v>
      </c>
      <c r="AM591" s="34">
        <v>0</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1</v>
      </c>
      <c r="AM594" s="34">
        <v>135.35999999999999</v>
      </c>
      <c r="AN594">
        <v>1096.4159999999999</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44.833333333333329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2022.8799999999997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14</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hidden="1" customHeight="1">
      <c r="A619" s="25" t="e">
        <f t="shared" si="56"/>
        <v>#REF!</v>
      </c>
      <c r="B619" s="212" t="s">
        <v>454</v>
      </c>
      <c r="C619" s="212"/>
      <c r="D619" s="212"/>
      <c r="E619" s="212"/>
      <c r="F619" s="212"/>
      <c r="G619" s="212"/>
      <c r="H619" s="212"/>
      <c r="I619" s="82" t="e">
        <f>#REF!</f>
        <v>#REF!</v>
      </c>
      <c r="J619" s="53" t="e">
        <f t="shared" si="57"/>
        <v>#REF!</v>
      </c>
      <c r="K619" s="34" t="e">
        <f t="shared" si="58"/>
        <v>#REF!</v>
      </c>
      <c r="AC619" s="25" t="s">
        <v>613</v>
      </c>
      <c r="AD619" s="212" t="s">
        <v>454</v>
      </c>
      <c r="AE619" s="212"/>
      <c r="AF619" s="212"/>
      <c r="AG619" s="212"/>
      <c r="AH619" s="212"/>
      <c r="AI619" s="212"/>
      <c r="AJ619" s="212"/>
      <c r="AK619" s="82">
        <v>0</v>
      </c>
      <c r="AL619" s="53">
        <v>0</v>
      </c>
      <c r="AM619" s="34">
        <v>0</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791.84000000000015</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hidden="1"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613</v>
      </c>
      <c r="AD630" s="205" t="s">
        <v>466</v>
      </c>
      <c r="AE630" s="205"/>
      <c r="AF630" s="205"/>
      <c r="AG630" s="205"/>
      <c r="AH630" s="205"/>
      <c r="AI630" s="205"/>
      <c r="AJ630" s="205"/>
      <c r="AK630" s="81">
        <v>0</v>
      </c>
      <c r="AL630" s="53">
        <v>0</v>
      </c>
      <c r="AM630" s="144">
        <v>0</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3119.2959999999994</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339.67</v>
      </c>
      <c r="AL632" s="53">
        <v>1</v>
      </c>
      <c r="AM632" s="144">
        <v>339.67</v>
      </c>
      <c r="AN632" s="8"/>
      <c r="AO632" s="16" t="s">
        <v>491</v>
      </c>
      <c r="AP632" s="4">
        <v>1164.6400000000001</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609</v>
      </c>
      <c r="AD634" s="201" t="s">
        <v>551</v>
      </c>
      <c r="AE634" s="201"/>
      <c r="AF634" s="201"/>
      <c r="AG634" s="201"/>
      <c r="AH634" s="201"/>
      <c r="AI634" s="201"/>
      <c r="AJ634" s="201"/>
      <c r="AK634" s="81">
        <v>1611.4999999999998</v>
      </c>
      <c r="AL634" s="53">
        <v>1</v>
      </c>
      <c r="AM634" s="144">
        <v>1611.4999999999998</v>
      </c>
      <c r="AN634" s="8"/>
      <c r="AO634" s="16"/>
      <c r="AP634" s="4"/>
      <c r="AQ634" s="22"/>
      <c r="AR634" s="4"/>
      <c r="AS634" s="4"/>
      <c r="AT634" s="4"/>
      <c r="AU634" s="4"/>
      <c r="AV634" s="4"/>
      <c r="AW634" s="17"/>
    </row>
    <row r="635" spans="1:49" ht="12"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609</v>
      </c>
      <c r="AD635" s="201" t="s">
        <v>553</v>
      </c>
      <c r="AE635" s="201"/>
      <c r="AF635" s="201"/>
      <c r="AG635" s="201"/>
      <c r="AH635" s="201"/>
      <c r="AI635" s="201"/>
      <c r="AJ635" s="201"/>
      <c r="AK635" s="81">
        <v>2403.35</v>
      </c>
      <c r="AL635" s="53">
        <v>1</v>
      </c>
      <c r="AM635" s="144">
        <v>2403.35</v>
      </c>
      <c r="AN635" s="8"/>
      <c r="AO635" s="16"/>
      <c r="AP635" s="4"/>
      <c r="AQ635" s="22"/>
      <c r="AR635" s="4"/>
      <c r="AS635" s="4"/>
      <c r="AT635" s="4"/>
      <c r="AU635" s="4"/>
      <c r="AV635" s="4"/>
      <c r="AW635" s="17"/>
    </row>
    <row r="636" spans="1:49" ht="12"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609</v>
      </c>
      <c r="AD636" s="201" t="s">
        <v>552</v>
      </c>
      <c r="AE636" s="201"/>
      <c r="AF636" s="201"/>
      <c r="AG636" s="201"/>
      <c r="AH636" s="201"/>
      <c r="AI636" s="201"/>
      <c r="AJ636" s="201"/>
      <c r="AK636" s="81">
        <v>927.12</v>
      </c>
      <c r="AL636" s="53">
        <v>1</v>
      </c>
      <c r="AM636" s="144">
        <v>927.12</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1892.9296428571429</v>
      </c>
      <c r="AL637" s="53">
        <v>1</v>
      </c>
      <c r="AM637" s="144">
        <v>1892.9296428571429</v>
      </c>
      <c r="AN637" s="8"/>
      <c r="AO637" s="16" t="s">
        <v>556</v>
      </c>
      <c r="AP637" s="4">
        <v>4941.9699999999993</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1096.4159999999999</v>
      </c>
      <c r="AL638" s="53">
        <v>1</v>
      </c>
      <c r="AM638" s="144">
        <v>1096.4159999999999</v>
      </c>
      <c r="AN638" s="8"/>
      <c r="AO638" s="16" t="s">
        <v>554</v>
      </c>
      <c r="AP638" s="9">
        <v>6013</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2022.8799999999997</v>
      </c>
      <c r="AL639" s="53">
        <v>1</v>
      </c>
      <c r="AM639" s="144">
        <v>2022.8799999999997</v>
      </c>
      <c r="AN639" s="8"/>
      <c r="AO639" s="16" t="s">
        <v>472</v>
      </c>
      <c r="AP639" s="9">
        <v>2232.599642857143</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4283.9359999999997</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791.84000000000015</v>
      </c>
      <c r="AL641" s="53">
        <v>1</v>
      </c>
      <c r="AM641" s="144">
        <v>791.84000000000015</v>
      </c>
      <c r="AN641" s="8"/>
      <c r="AO641" s="16"/>
      <c r="AP641" s="10">
        <v>17471.505642857141</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17471.505642857144</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17471.505642857144</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-1318.7569642857143</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16152.74867857143</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843</v>
      </c>
      <c r="AE657" s="191"/>
      <c r="AF657" s="191"/>
      <c r="AG657" s="191"/>
      <c r="AH657" s="191"/>
      <c r="AI657" s="191"/>
      <c r="AJ657" s="191"/>
      <c r="AK657" s="191"/>
      <c r="AL657" s="191"/>
      <c r="AM657" s="191"/>
      <c r="AO657" s="121">
        <v>1</v>
      </c>
    </row>
    <row r="658" spans="1:47" ht="12.95" hidden="1"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613</v>
      </c>
      <c r="AD658" s="187" t="s">
        <v>724</v>
      </c>
      <c r="AE658" s="187"/>
      <c r="AF658" s="187"/>
      <c r="AG658" s="187"/>
      <c r="AH658" s="187"/>
      <c r="AI658" s="187"/>
      <c r="AJ658" s="187"/>
      <c r="AK658" s="187"/>
      <c r="AL658" s="187"/>
      <c r="AM658" s="187"/>
      <c r="AO658" s="120" t="s">
        <v>857</v>
      </c>
      <c r="AP658" s="120"/>
      <c r="AQ658" s="120"/>
      <c r="AR658" s="120"/>
      <c r="AS658" s="120"/>
      <c r="AT658" s="120"/>
      <c r="AU658" s="120"/>
    </row>
    <row r="659" spans="1:47" ht="12.95" hidden="1"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613</v>
      </c>
      <c r="AD659" s="187" t="s">
        <v>724</v>
      </c>
      <c r="AE659" s="187"/>
      <c r="AF659" s="187"/>
      <c r="AG659" s="187"/>
      <c r="AH659" s="187"/>
      <c r="AI659" s="187"/>
      <c r="AJ659" s="187"/>
      <c r="AK659" s="187"/>
      <c r="AL659" s="187"/>
      <c r="AM659" s="187"/>
      <c r="AO659" s="120" t="s">
        <v>857</v>
      </c>
      <c r="AP659" s="120"/>
      <c r="AQ659" s="120"/>
      <c r="AR659" s="120"/>
      <c r="AS659" s="120"/>
      <c r="AT659" s="120"/>
      <c r="AU659" s="120"/>
    </row>
    <row r="660" spans="1:47" ht="15" hidden="1"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613</v>
      </c>
      <c r="AD660" s="187" t="s">
        <v>724</v>
      </c>
      <c r="AE660" s="187"/>
      <c r="AF660" s="187"/>
      <c r="AG660" s="187"/>
      <c r="AH660" s="187"/>
      <c r="AI660" s="187"/>
      <c r="AJ660" s="187"/>
      <c r="AK660" s="187"/>
      <c r="AL660" s="187"/>
      <c r="AM660" s="187"/>
      <c r="AO660" s="120" t="s">
        <v>857</v>
      </c>
      <c r="AP660" s="120"/>
      <c r="AQ660" s="120"/>
      <c r="AR660" s="120"/>
      <c r="AS660" s="120"/>
      <c r="AT660" s="120"/>
      <c r="AU660" s="120"/>
    </row>
    <row r="661" spans="1:47" ht="15" hidden="1"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613</v>
      </c>
      <c r="AD661" s="187" t="s">
        <v>724</v>
      </c>
      <c r="AE661" s="187"/>
      <c r="AF661" s="187"/>
      <c r="AG661" s="187"/>
      <c r="AH661" s="187"/>
      <c r="AI661" s="187"/>
      <c r="AJ661" s="187"/>
      <c r="AK661" s="187"/>
      <c r="AL661" s="187"/>
      <c r="AM661" s="187"/>
      <c r="AO661" s="120" t="s">
        <v>857</v>
      </c>
      <c r="AP661" s="120"/>
      <c r="AQ661" s="120"/>
      <c r="AR661" s="120"/>
      <c r="AS661" s="120"/>
      <c r="AT661" s="120"/>
      <c r="AU661" s="120"/>
    </row>
    <row r="662" spans="1:47">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609</v>
      </c>
      <c r="AD662" s="187" t="s">
        <v>858</v>
      </c>
      <c r="AE662" s="187"/>
      <c r="AF662" s="187"/>
      <c r="AG662" s="187"/>
      <c r="AH662" s="187"/>
      <c r="AI662" s="187"/>
      <c r="AJ662" s="187"/>
      <c r="AK662" s="187"/>
      <c r="AL662" s="187"/>
      <c r="AM662" s="187"/>
      <c r="AO662" s="120" t="s">
        <v>857</v>
      </c>
      <c r="AP662" s="120"/>
      <c r="AQ662" s="120"/>
      <c r="AR662" s="120"/>
      <c r="AS662" s="120"/>
      <c r="AT662" s="120"/>
      <c r="AU662" s="120"/>
    </row>
    <row r="663" spans="1:47">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609</v>
      </c>
      <c r="AD663" s="187" t="s">
        <v>859</v>
      </c>
      <c r="AE663" s="187"/>
      <c r="AF663" s="187"/>
      <c r="AG663" s="187"/>
      <c r="AH663" s="187"/>
      <c r="AI663" s="187"/>
      <c r="AJ663" s="187"/>
      <c r="AK663" s="187"/>
      <c r="AL663" s="187"/>
      <c r="AM663" s="187"/>
      <c r="AO663" s="120" t="s">
        <v>857</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hidden="1">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613</v>
      </c>
      <c r="AD669" s="187" t="s">
        <v>724</v>
      </c>
      <c r="AE669" s="187"/>
      <c r="AF669" s="187"/>
      <c r="AG669" s="187"/>
      <c r="AH669" s="187"/>
      <c r="AI669" s="187"/>
      <c r="AJ669" s="187"/>
      <c r="AK669" s="187"/>
      <c r="AL669" s="187"/>
      <c r="AM669" s="187"/>
      <c r="AO669" s="189" t="s">
        <v>764</v>
      </c>
      <c r="AP669" s="189"/>
      <c r="AQ669" s="189"/>
      <c r="AR669" s="189"/>
      <c r="AS669" s="189"/>
      <c r="AT669" s="189"/>
      <c r="AU669" s="189"/>
    </row>
    <row r="670" spans="1:47" hidden="1">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613</v>
      </c>
      <c r="AD670" s="187" t="s">
        <v>724</v>
      </c>
      <c r="AE670" s="187"/>
      <c r="AF670" s="187"/>
      <c r="AG670" s="187"/>
      <c r="AH670" s="187"/>
      <c r="AI670" s="187"/>
      <c r="AJ670" s="187"/>
      <c r="AK670" s="187"/>
      <c r="AL670" s="187"/>
      <c r="AM670" s="187"/>
      <c r="AO670" s="189" t="s">
        <v>764</v>
      </c>
      <c r="AP670" s="189"/>
      <c r="AQ670" s="189"/>
      <c r="AR670" s="189"/>
      <c r="AS670" s="189"/>
      <c r="AT670" s="189"/>
      <c r="AU670" s="189"/>
    </row>
    <row r="671" spans="1:47" hidden="1">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613</v>
      </c>
      <c r="AD671" s="188"/>
      <c r="AE671" s="188"/>
      <c r="AF671" s="188"/>
      <c r="AG671" s="188"/>
      <c r="AH671" s="188"/>
      <c r="AI671" s="188"/>
      <c r="AJ671" s="188"/>
      <c r="AK671" s="188"/>
      <c r="AL671" s="188"/>
      <c r="AM671" s="188"/>
      <c r="AO671" s="189" t="s">
        <v>764</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851</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866</v>
      </c>
      <c r="AJ11" s="248"/>
      <c r="AK11" s="270" t="s">
        <v>865</v>
      </c>
      <c r="AL11" s="271"/>
      <c r="AM11" s="272"/>
      <c r="AY11" s="114">
        <v>18887.169999999998</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4</v>
      </c>
      <c r="AM168" s="39">
        <v>110.16</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449.83</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hidden="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613</v>
      </c>
      <c r="AD208" s="226" t="s">
        <v>853</v>
      </c>
      <c r="AE208" s="226"/>
      <c r="AF208" s="226"/>
      <c r="AG208" s="226"/>
      <c r="AH208" s="226"/>
      <c r="AI208" s="226"/>
      <c r="AJ208" s="226"/>
      <c r="AK208" s="226"/>
      <c r="AL208" s="59">
        <v>62</v>
      </c>
      <c r="AM208" s="60"/>
    </row>
    <row r="209" spans="1:39" ht="14.1" hidden="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613</v>
      </c>
      <c r="AD209" s="226" t="s">
        <v>854</v>
      </c>
      <c r="AE209" s="226"/>
      <c r="AF209" s="226"/>
      <c r="AG209" s="226"/>
      <c r="AH209" s="226"/>
      <c r="AI209" s="226"/>
      <c r="AJ209" s="226"/>
      <c r="AK209" s="226"/>
      <c r="AL209" s="59">
        <v>1</v>
      </c>
      <c r="AM209" s="119" t="b">
        <v>1</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854</v>
      </c>
      <c r="AE210" s="226"/>
      <c r="AF210" s="226"/>
      <c r="AG210" s="226"/>
      <c r="AH210" s="226"/>
      <c r="AI210" s="226"/>
      <c r="AJ210" s="226"/>
      <c r="AK210" s="226"/>
      <c r="AL210" s="59">
        <v>1</v>
      </c>
      <c r="AM210" s="119" t="b">
        <v>1</v>
      </c>
    </row>
    <row r="211" spans="1:39" ht="14.1" hidden="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613</v>
      </c>
      <c r="AD211" s="226" t="s">
        <v>854</v>
      </c>
      <c r="AE211" s="226"/>
      <c r="AF211" s="226"/>
      <c r="AG211" s="226"/>
      <c r="AH211" s="226"/>
      <c r="AI211" s="226"/>
      <c r="AJ211" s="226"/>
      <c r="AK211" s="226"/>
      <c r="AL211" s="59">
        <v>1</v>
      </c>
      <c r="AM211" s="119" t="b">
        <v>1</v>
      </c>
    </row>
    <row r="212" spans="1:39" ht="14.1" hidden="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613</v>
      </c>
      <c r="AD212" s="226" t="s">
        <v>854</v>
      </c>
      <c r="AE212" s="226"/>
      <c r="AF212" s="226"/>
      <c r="AG212" s="226"/>
      <c r="AH212" s="226"/>
      <c r="AI212" s="226"/>
      <c r="AJ212" s="226"/>
      <c r="AK212" s="226"/>
      <c r="AL212" s="59">
        <v>1</v>
      </c>
      <c r="AM212" s="119" t="b">
        <v>1</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854</v>
      </c>
      <c r="AE213" s="226"/>
      <c r="AF213" s="226"/>
      <c r="AG213" s="226"/>
      <c r="AH213" s="226"/>
      <c r="AI213" s="226"/>
      <c r="AJ213" s="226"/>
      <c r="AK213" s="226"/>
      <c r="AL213" s="59">
        <v>1</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854</v>
      </c>
      <c r="AE214" s="226"/>
      <c r="AF214" s="226"/>
      <c r="AG214" s="226"/>
      <c r="AH214" s="226"/>
      <c r="AI214" s="226"/>
      <c r="AJ214" s="226"/>
      <c r="AK214" s="226"/>
      <c r="AL214" s="59">
        <v>1</v>
      </c>
      <c r="AM214" s="119" t="b">
        <v>1</v>
      </c>
    </row>
    <row r="215" spans="1:39" ht="14.1" hidden="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613</v>
      </c>
      <c r="AD215" s="226" t="s">
        <v>854</v>
      </c>
      <c r="AE215" s="226"/>
      <c r="AF215" s="226"/>
      <c r="AG215" s="226"/>
      <c r="AH215" s="226"/>
      <c r="AI215" s="226"/>
      <c r="AJ215" s="226"/>
      <c r="AK215" s="226"/>
      <c r="AL215" s="59">
        <v>1</v>
      </c>
      <c r="AM215" s="119" t="b">
        <v>1</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854</v>
      </c>
      <c r="AE216" s="226"/>
      <c r="AF216" s="226"/>
      <c r="AG216" s="226"/>
      <c r="AH216" s="226"/>
      <c r="AI216" s="226"/>
      <c r="AJ216" s="226"/>
      <c r="AK216" s="226"/>
      <c r="AL216" s="59">
        <v>1</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854</v>
      </c>
      <c r="AE217" s="226"/>
      <c r="AF217" s="226"/>
      <c r="AG217" s="226"/>
      <c r="AH217" s="226"/>
      <c r="AI217" s="226"/>
      <c r="AJ217" s="226"/>
      <c r="AK217" s="226"/>
      <c r="AL217" s="59">
        <v>1</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854</v>
      </c>
      <c r="AE218" s="226"/>
      <c r="AF218" s="226"/>
      <c r="AG218" s="226"/>
      <c r="AH218" s="226"/>
      <c r="AI218" s="226"/>
      <c r="AJ218" s="226"/>
      <c r="AK218" s="226"/>
      <c r="AL218" s="59">
        <v>1</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854</v>
      </c>
      <c r="AE219" s="226"/>
      <c r="AF219" s="226"/>
      <c r="AG219" s="226"/>
      <c r="AH219" s="226"/>
      <c r="AI219" s="226"/>
      <c r="AJ219" s="226"/>
      <c r="AK219" s="226"/>
      <c r="AL219" s="59">
        <v>1</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854</v>
      </c>
      <c r="AE220" s="226"/>
      <c r="AF220" s="226"/>
      <c r="AG220" s="226"/>
      <c r="AH220" s="226"/>
      <c r="AI220" s="226"/>
      <c r="AJ220" s="226"/>
      <c r="AK220" s="226"/>
      <c r="AL220" s="59">
        <v>1</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854</v>
      </c>
      <c r="AE221" s="226"/>
      <c r="AF221" s="226"/>
      <c r="AG221" s="226"/>
      <c r="AH221" s="226"/>
      <c r="AI221" s="226"/>
      <c r="AJ221" s="226"/>
      <c r="AK221" s="226"/>
      <c r="AL221" s="59">
        <v>1</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854</v>
      </c>
      <c r="AE222" s="226"/>
      <c r="AF222" s="226"/>
      <c r="AG222" s="226"/>
      <c r="AH222" s="226"/>
      <c r="AI222" s="226"/>
      <c r="AJ222" s="226"/>
      <c r="AK222" s="226"/>
      <c r="AL222" s="59">
        <v>1</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854</v>
      </c>
      <c r="AE223" s="226"/>
      <c r="AF223" s="226"/>
      <c r="AG223" s="226"/>
      <c r="AH223" s="226"/>
      <c r="AI223" s="226"/>
      <c r="AJ223" s="226"/>
      <c r="AK223" s="226"/>
      <c r="AL223" s="59">
        <v>1</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854</v>
      </c>
      <c r="AE224" s="226"/>
      <c r="AF224" s="226"/>
      <c r="AG224" s="226"/>
      <c r="AH224" s="226"/>
      <c r="AI224" s="226"/>
      <c r="AJ224" s="226"/>
      <c r="AK224" s="226"/>
      <c r="AL224" s="59">
        <v>1</v>
      </c>
      <c r="AM224" s="119" t="b">
        <v>1</v>
      </c>
    </row>
    <row r="225" spans="1:40" ht="12"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609</v>
      </c>
      <c r="AD225" s="189" t="s">
        <v>523</v>
      </c>
      <c r="AE225" s="189"/>
      <c r="AF225" s="189"/>
      <c r="AG225" s="189"/>
      <c r="AH225" s="189"/>
      <c r="AI225" s="189"/>
      <c r="AJ225" s="189"/>
      <c r="AK225" s="109">
        <v>24.13</v>
      </c>
      <c r="AL225" s="64">
        <v>53</v>
      </c>
      <c r="AM225" s="39">
        <v>1278.8899999999999</v>
      </c>
    </row>
    <row r="226" spans="1:40" ht="12" customHeight="1">
      <c r="A226" s="25" t="e">
        <f t="shared" si="21"/>
        <v>#REF!</v>
      </c>
      <c r="B226" s="189" t="s">
        <v>561</v>
      </c>
      <c r="C226" s="189"/>
      <c r="D226" s="189"/>
      <c r="E226" s="189"/>
      <c r="F226" s="189"/>
      <c r="G226" s="189"/>
      <c r="H226" s="189"/>
      <c r="I226" s="109">
        <v>30.65</v>
      </c>
      <c r="J226" s="64" t="e">
        <f>#REF!*#REF!</f>
        <v>#REF!</v>
      </c>
      <c r="K226" s="39" t="e">
        <f t="shared" si="22"/>
        <v>#REF!</v>
      </c>
      <c r="AC226" s="25" t="s">
        <v>609</v>
      </c>
      <c r="AD226" s="189" t="s">
        <v>561</v>
      </c>
      <c r="AE226" s="189"/>
      <c r="AF226" s="189"/>
      <c r="AG226" s="189"/>
      <c r="AH226" s="189"/>
      <c r="AI226" s="189"/>
      <c r="AJ226" s="189"/>
      <c r="AK226" s="109">
        <v>30.65</v>
      </c>
      <c r="AL226" s="64">
        <v>3</v>
      </c>
      <c r="AM226" s="39">
        <v>91.949999999999989</v>
      </c>
    </row>
    <row r="227" spans="1:40" ht="12" customHeight="1">
      <c r="A227" s="25" t="e">
        <f t="shared" si="21"/>
        <v>#REF!</v>
      </c>
      <c r="B227" s="189" t="s">
        <v>564</v>
      </c>
      <c r="C227" s="189"/>
      <c r="D227" s="189"/>
      <c r="E227" s="189"/>
      <c r="F227" s="189"/>
      <c r="G227" s="189"/>
      <c r="H227" s="189"/>
      <c r="I227" s="109">
        <v>35.229999999999997</v>
      </c>
      <c r="J227" s="64" t="e">
        <f>#REF!*#REF!</f>
        <v>#REF!</v>
      </c>
      <c r="K227" s="39" t="e">
        <f t="shared" si="22"/>
        <v>#REF!</v>
      </c>
      <c r="AC227" s="25" t="s">
        <v>609</v>
      </c>
      <c r="AD227" s="189" t="s">
        <v>564</v>
      </c>
      <c r="AE227" s="189"/>
      <c r="AF227" s="189"/>
      <c r="AG227" s="189"/>
      <c r="AH227" s="189"/>
      <c r="AI227" s="189"/>
      <c r="AJ227" s="189"/>
      <c r="AK227" s="109">
        <v>35.229999999999997</v>
      </c>
      <c r="AL227" s="64">
        <v>4</v>
      </c>
      <c r="AM227" s="39">
        <v>140.91999999999999</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customHeight="1">
      <c r="A229" s="25" t="e">
        <f t="shared" si="21"/>
        <v>#REF!</v>
      </c>
      <c r="B229" s="189" t="s">
        <v>588</v>
      </c>
      <c r="C229" s="189"/>
      <c r="D229" s="189"/>
      <c r="E229" s="189"/>
      <c r="F229" s="189"/>
      <c r="G229" s="189"/>
      <c r="H229" s="189"/>
      <c r="I229" s="109">
        <v>55.62</v>
      </c>
      <c r="J229" s="64" t="e">
        <f>#REF!*IF(#REF!="3-fasig",1,0)*#REF!</f>
        <v>#REF!</v>
      </c>
      <c r="K229" s="39" t="e">
        <f t="shared" si="22"/>
        <v>#REF!</v>
      </c>
      <c r="AC229" s="25" t="s">
        <v>609</v>
      </c>
      <c r="AD229" s="189" t="s">
        <v>588</v>
      </c>
      <c r="AE229" s="189"/>
      <c r="AF229" s="189"/>
      <c r="AG229" s="189"/>
      <c r="AH229" s="189"/>
      <c r="AI229" s="189"/>
      <c r="AJ229" s="189"/>
      <c r="AK229" s="109">
        <v>55.62</v>
      </c>
      <c r="AL229" s="64">
        <v>1</v>
      </c>
      <c r="AM229" s="39">
        <v>55.62</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609</v>
      </c>
      <c r="AD232" s="189" t="s">
        <v>769</v>
      </c>
      <c r="AE232" s="189"/>
      <c r="AF232" s="189"/>
      <c r="AG232" s="189"/>
      <c r="AH232" s="189"/>
      <c r="AI232" s="189"/>
      <c r="AJ232" s="189"/>
      <c r="AK232" s="107">
        <v>44.12</v>
      </c>
      <c r="AL232" s="64">
        <v>1</v>
      </c>
      <c r="AM232" s="39">
        <v>44.12</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1611.4999999999998</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hidden="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613</v>
      </c>
      <c r="AD245" s="226" t="s">
        <v>853</v>
      </c>
      <c r="AE245" s="226"/>
      <c r="AF245" s="226"/>
      <c r="AG245" s="226"/>
      <c r="AH245" s="226"/>
      <c r="AI245" s="226"/>
      <c r="AJ245" s="226"/>
      <c r="AK245" s="226"/>
      <c r="AL245" s="59">
        <v>60</v>
      </c>
      <c r="AM245" s="60"/>
    </row>
    <row r="246" spans="1:40" ht="14.1" hidden="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613</v>
      </c>
      <c r="AD246" s="226" t="s">
        <v>854</v>
      </c>
      <c r="AE246" s="226"/>
      <c r="AF246" s="226"/>
      <c r="AG246" s="226"/>
      <c r="AH246" s="226"/>
      <c r="AI246" s="226"/>
      <c r="AJ246" s="226"/>
      <c r="AK246" s="226"/>
      <c r="AL246" s="59">
        <v>1</v>
      </c>
      <c r="AM246" s="119" t="b">
        <v>1</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854</v>
      </c>
      <c r="AE247" s="226"/>
      <c r="AF247" s="226"/>
      <c r="AG247" s="226"/>
      <c r="AH247" s="226"/>
      <c r="AI247" s="226"/>
      <c r="AJ247" s="226"/>
      <c r="AK247" s="226"/>
      <c r="AL247" s="59">
        <v>1</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854</v>
      </c>
      <c r="AE248" s="226"/>
      <c r="AF248" s="226"/>
      <c r="AG248" s="226"/>
      <c r="AH248" s="226"/>
      <c r="AI248" s="226"/>
      <c r="AJ248" s="226"/>
      <c r="AK248" s="226"/>
      <c r="AL248" s="59">
        <v>1</v>
      </c>
      <c r="AM248" s="119" t="b">
        <v>1</v>
      </c>
    </row>
    <row r="249" spans="1:40" ht="14.1" hidden="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613</v>
      </c>
      <c r="AD249" s="226" t="s">
        <v>854</v>
      </c>
      <c r="AE249" s="226"/>
      <c r="AF249" s="226"/>
      <c r="AG249" s="226"/>
      <c r="AH249" s="226"/>
      <c r="AI249" s="226"/>
      <c r="AJ249" s="226"/>
      <c r="AK249" s="226"/>
      <c r="AL249" s="59">
        <v>1</v>
      </c>
      <c r="AM249" s="119" t="b">
        <v>1</v>
      </c>
    </row>
    <row r="250" spans="1:40" ht="14.1" hidden="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613</v>
      </c>
      <c r="AD250" s="226" t="s">
        <v>854</v>
      </c>
      <c r="AE250" s="226"/>
      <c r="AF250" s="226"/>
      <c r="AG250" s="226"/>
      <c r="AH250" s="226"/>
      <c r="AI250" s="226"/>
      <c r="AJ250" s="226"/>
      <c r="AK250" s="226"/>
      <c r="AL250" s="59">
        <v>1</v>
      </c>
      <c r="AM250" s="119" t="b">
        <v>1</v>
      </c>
    </row>
    <row r="251" spans="1:40" ht="14.1" hidden="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613</v>
      </c>
      <c r="AD251" s="226" t="s">
        <v>854</v>
      </c>
      <c r="AE251" s="226"/>
      <c r="AF251" s="226"/>
      <c r="AG251" s="226"/>
      <c r="AH251" s="226"/>
      <c r="AI251" s="226"/>
      <c r="AJ251" s="226"/>
      <c r="AK251" s="226"/>
      <c r="AL251" s="59">
        <v>1</v>
      </c>
      <c r="AM251" s="119" t="b">
        <v>1</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854</v>
      </c>
      <c r="AE252" s="226"/>
      <c r="AF252" s="226"/>
      <c r="AG252" s="226"/>
      <c r="AH252" s="226"/>
      <c r="AI252" s="226"/>
      <c r="AJ252" s="226"/>
      <c r="AK252" s="226"/>
      <c r="AL252" s="59">
        <v>1</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855</v>
      </c>
      <c r="AE253" s="226"/>
      <c r="AF253" s="226"/>
      <c r="AG253" s="226"/>
      <c r="AH253" s="226"/>
      <c r="AI253" s="226"/>
      <c r="AJ253" s="226"/>
      <c r="AK253" s="226"/>
      <c r="AL253" s="59">
        <v>1</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854</v>
      </c>
      <c r="AE254" s="226"/>
      <c r="AF254" s="226"/>
      <c r="AG254" s="226"/>
      <c r="AH254" s="226"/>
      <c r="AI254" s="226"/>
      <c r="AJ254" s="226"/>
      <c r="AK254" s="226"/>
      <c r="AL254" s="59">
        <v>1</v>
      </c>
      <c r="AM254" s="119" t="b">
        <v>1</v>
      </c>
    </row>
    <row r="255" spans="1:40" ht="12"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609</v>
      </c>
      <c r="AD255" s="189" t="s">
        <v>535</v>
      </c>
      <c r="AE255" s="189"/>
      <c r="AF255" s="189"/>
      <c r="AG255" s="189"/>
      <c r="AH255" s="189"/>
      <c r="AI255" s="189"/>
      <c r="AJ255" s="189"/>
      <c r="AK255" s="109">
        <v>33.450000000000003</v>
      </c>
      <c r="AL255" s="64">
        <v>30</v>
      </c>
      <c r="AM255" s="39">
        <v>1003.5000000000001</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customHeight="1">
      <c r="A258" s="25" t="e">
        <f t="shared" si="25"/>
        <v>#REF!</v>
      </c>
      <c r="B258" s="189" t="s">
        <v>541</v>
      </c>
      <c r="C258" s="189"/>
      <c r="D258" s="189"/>
      <c r="E258" s="189"/>
      <c r="F258" s="189"/>
      <c r="G258" s="189"/>
      <c r="H258" s="189"/>
      <c r="I258" s="109">
        <v>49.91</v>
      </c>
      <c r="J258" s="64" t="e">
        <f>#REF!*#REF!</f>
        <v>#REF!</v>
      </c>
      <c r="K258" s="39" t="e">
        <f t="shared" si="24"/>
        <v>#REF!</v>
      </c>
      <c r="AC258" s="25" t="s">
        <v>609</v>
      </c>
      <c r="AD258" s="189" t="s">
        <v>541</v>
      </c>
      <c r="AE258" s="189"/>
      <c r="AF258" s="189"/>
      <c r="AG258" s="189"/>
      <c r="AH258" s="189"/>
      <c r="AI258" s="189"/>
      <c r="AJ258" s="189"/>
      <c r="AK258" s="109">
        <v>49.91</v>
      </c>
      <c r="AL258" s="64">
        <v>25</v>
      </c>
      <c r="AM258" s="39">
        <v>1247.75</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customHeight="1">
      <c r="A261" s="25" t="e">
        <f t="shared" si="25"/>
        <v>#REF!</v>
      </c>
      <c r="B261" s="189" t="s">
        <v>532</v>
      </c>
      <c r="C261" s="189"/>
      <c r="D261" s="189"/>
      <c r="E261" s="189"/>
      <c r="F261" s="189"/>
      <c r="G261" s="189"/>
      <c r="H261" s="189"/>
      <c r="I261" s="109">
        <v>30.42</v>
      </c>
      <c r="J261" s="64" t="e">
        <f>J89*#REF!</f>
        <v>#REF!</v>
      </c>
      <c r="K261" s="39" t="e">
        <f t="shared" si="24"/>
        <v>#REF!</v>
      </c>
      <c r="AC261" s="25" t="s">
        <v>609</v>
      </c>
      <c r="AD261" s="189" t="s">
        <v>532</v>
      </c>
      <c r="AE261" s="189"/>
      <c r="AF261" s="189"/>
      <c r="AG261" s="189"/>
      <c r="AH261" s="189"/>
      <c r="AI261" s="189"/>
      <c r="AJ261" s="189"/>
      <c r="AK261" s="109">
        <v>30.42</v>
      </c>
      <c r="AL261" s="64">
        <v>5</v>
      </c>
      <c r="AM261" s="39">
        <v>152.10000000000002</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2403.35</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hidden="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613</v>
      </c>
      <c r="AD265" s="226" t="s">
        <v>853</v>
      </c>
      <c r="AE265" s="226"/>
      <c r="AF265" s="226"/>
      <c r="AG265" s="226"/>
      <c r="AH265" s="226"/>
      <c r="AI265" s="226"/>
      <c r="AJ265" s="226"/>
      <c r="AK265" s="226"/>
      <c r="AL265" s="59">
        <v>34</v>
      </c>
      <c r="AM265" s="60"/>
    </row>
    <row r="266" spans="1:40" ht="14.1" hidden="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613</v>
      </c>
      <c r="AD266" s="226" t="s">
        <v>854</v>
      </c>
      <c r="AE266" s="226"/>
      <c r="AF266" s="226"/>
      <c r="AG266" s="226"/>
      <c r="AH266" s="226"/>
      <c r="AI266" s="226"/>
      <c r="AJ266" s="226"/>
      <c r="AK266" s="226"/>
      <c r="AL266" s="59">
        <v>1</v>
      </c>
      <c r="AM266" s="119" t="b">
        <v>1</v>
      </c>
    </row>
    <row r="267" spans="1:40" ht="14.1" hidden="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613</v>
      </c>
      <c r="AD267" s="226" t="s">
        <v>854</v>
      </c>
      <c r="AE267" s="226"/>
      <c r="AF267" s="226"/>
      <c r="AG267" s="226"/>
      <c r="AH267" s="226"/>
      <c r="AI267" s="226"/>
      <c r="AJ267" s="226"/>
      <c r="AK267" s="226"/>
      <c r="AL267" s="59">
        <v>1</v>
      </c>
      <c r="AM267" s="119" t="b">
        <v>1</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854</v>
      </c>
      <c r="AE268" s="226"/>
      <c r="AF268" s="226"/>
      <c r="AG268" s="226"/>
      <c r="AH268" s="226"/>
      <c r="AI268" s="226"/>
      <c r="AJ268" s="226"/>
      <c r="AK268" s="226"/>
      <c r="AL268" s="59">
        <v>1</v>
      </c>
      <c r="AM268" s="119" t="b">
        <v>1</v>
      </c>
    </row>
    <row r="269" spans="1:40" ht="14.1" hidden="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613</v>
      </c>
      <c r="AD269" s="226" t="s">
        <v>854</v>
      </c>
      <c r="AE269" s="226"/>
      <c r="AF269" s="226"/>
      <c r="AG269" s="226"/>
      <c r="AH269" s="226"/>
      <c r="AI269" s="226"/>
      <c r="AJ269" s="226"/>
      <c r="AK269" s="226"/>
      <c r="AL269" s="59">
        <v>1</v>
      </c>
      <c r="AM269" s="119" t="b">
        <v>1</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854</v>
      </c>
      <c r="AE270" s="226"/>
      <c r="AF270" s="226"/>
      <c r="AG270" s="226"/>
      <c r="AH270" s="226"/>
      <c r="AI270" s="226"/>
      <c r="AJ270" s="226"/>
      <c r="AK270" s="226"/>
      <c r="AL270" s="59">
        <v>1</v>
      </c>
      <c r="AM270" s="119" t="b">
        <v>1</v>
      </c>
    </row>
    <row r="271" spans="1:40" ht="14.1" hidden="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613</v>
      </c>
      <c r="AD271" s="226" t="s">
        <v>854</v>
      </c>
      <c r="AE271" s="226"/>
      <c r="AF271" s="226"/>
      <c r="AG271" s="226"/>
      <c r="AH271" s="226"/>
      <c r="AI271" s="226"/>
      <c r="AJ271" s="226"/>
      <c r="AK271" s="226"/>
      <c r="AL271" s="59">
        <v>1</v>
      </c>
      <c r="AM271" s="119" t="b">
        <v>1</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854</v>
      </c>
      <c r="AE272" s="226"/>
      <c r="AF272" s="226"/>
      <c r="AG272" s="226"/>
      <c r="AH272" s="226"/>
      <c r="AI272" s="226"/>
      <c r="AJ272" s="226"/>
      <c r="AK272" s="226"/>
      <c r="AL272" s="59">
        <v>1</v>
      </c>
      <c r="AM272" s="119" t="b">
        <v>1</v>
      </c>
    </row>
    <row r="273" spans="1:40" ht="14.1" hidden="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613</v>
      </c>
      <c r="AD273" s="226" t="s">
        <v>854</v>
      </c>
      <c r="AE273" s="226"/>
      <c r="AF273" s="226"/>
      <c r="AG273" s="226"/>
      <c r="AH273" s="226"/>
      <c r="AI273" s="226"/>
      <c r="AJ273" s="226"/>
      <c r="AK273" s="226"/>
      <c r="AL273" s="59">
        <v>1</v>
      </c>
      <c r="AM273" s="119" t="b">
        <v>1</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854</v>
      </c>
      <c r="AE274" s="226"/>
      <c r="AF274" s="226"/>
      <c r="AG274" s="226"/>
      <c r="AH274" s="226"/>
      <c r="AI274" s="226"/>
      <c r="AJ274" s="226"/>
      <c r="AK274" s="226"/>
      <c r="AL274" s="59">
        <v>1</v>
      </c>
      <c r="AM274" s="119" t="b">
        <v>1</v>
      </c>
    </row>
    <row r="275" spans="1:40" ht="14.1" hidden="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613</v>
      </c>
      <c r="AD275" s="226" t="s">
        <v>854</v>
      </c>
      <c r="AE275" s="226"/>
      <c r="AF275" s="226"/>
      <c r="AG275" s="226"/>
      <c r="AH275" s="226"/>
      <c r="AI275" s="226"/>
      <c r="AJ275" s="226"/>
      <c r="AK275" s="226"/>
      <c r="AL275" s="59">
        <v>1</v>
      </c>
      <c r="AM275" s="119" t="b">
        <v>1</v>
      </c>
    </row>
    <row r="276" spans="1:40" ht="12"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609</v>
      </c>
      <c r="AD276" s="189" t="s">
        <v>539</v>
      </c>
      <c r="AE276" s="189"/>
      <c r="AF276" s="189"/>
      <c r="AG276" s="189"/>
      <c r="AH276" s="189"/>
      <c r="AI276" s="189"/>
      <c r="AJ276" s="189"/>
      <c r="AK276" s="109">
        <v>46.84</v>
      </c>
      <c r="AL276" s="64">
        <v>3</v>
      </c>
      <c r="AM276" s="39">
        <v>140.52000000000001</v>
      </c>
    </row>
    <row r="277" spans="1:40" ht="12" customHeight="1">
      <c r="A277" s="25" t="e">
        <f t="shared" si="27"/>
        <v>#REF!</v>
      </c>
      <c r="B277" s="189" t="s">
        <v>544</v>
      </c>
      <c r="C277" s="189"/>
      <c r="D277" s="189"/>
      <c r="E277" s="189"/>
      <c r="F277" s="189"/>
      <c r="G277" s="189"/>
      <c r="H277" s="189"/>
      <c r="I277" s="109">
        <v>42.93</v>
      </c>
      <c r="J277" s="64" t="e">
        <f>J276</f>
        <v>#REF!</v>
      </c>
      <c r="K277" s="39" t="e">
        <f t="shared" si="28"/>
        <v>#REF!</v>
      </c>
      <c r="AC277" s="25" t="s">
        <v>609</v>
      </c>
      <c r="AD277" s="189" t="s">
        <v>544</v>
      </c>
      <c r="AE277" s="189"/>
      <c r="AF277" s="189"/>
      <c r="AG277" s="189"/>
      <c r="AH277" s="189"/>
      <c r="AI277" s="189"/>
      <c r="AJ277" s="189"/>
      <c r="AK277" s="109">
        <v>42.93</v>
      </c>
      <c r="AL277" s="64">
        <v>3</v>
      </c>
      <c r="AM277" s="39">
        <v>128.79</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customHeight="1">
      <c r="A279" s="25" t="e">
        <f t="shared" si="27"/>
        <v>#REF!</v>
      </c>
      <c r="B279" s="189" t="s">
        <v>565</v>
      </c>
      <c r="C279" s="189"/>
      <c r="D279" s="189"/>
      <c r="E279" s="189"/>
      <c r="F279" s="189"/>
      <c r="G279" s="189"/>
      <c r="H279" s="189"/>
      <c r="I279" s="109">
        <f>I277</f>
        <v>42.93</v>
      </c>
      <c r="J279" s="64" t="e">
        <f>#REF!*#REF!</f>
        <v>#REF!</v>
      </c>
      <c r="K279" s="39" t="e">
        <f t="shared" si="28"/>
        <v>#REF!</v>
      </c>
      <c r="AC279" s="25" t="s">
        <v>609</v>
      </c>
      <c r="AD279" s="189" t="s">
        <v>565</v>
      </c>
      <c r="AE279" s="189"/>
      <c r="AF279" s="189"/>
      <c r="AG279" s="189"/>
      <c r="AH279" s="189"/>
      <c r="AI279" s="189"/>
      <c r="AJ279" s="189"/>
      <c r="AK279" s="109">
        <v>42.93</v>
      </c>
      <c r="AL279" s="64">
        <v>9</v>
      </c>
      <c r="AM279" s="39">
        <v>386.37</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customHeight="1">
      <c r="A281" s="25" t="e">
        <f t="shared" si="27"/>
        <v>#REF!</v>
      </c>
      <c r="B281" s="189" t="s">
        <v>545</v>
      </c>
      <c r="C281" s="189"/>
      <c r="D281" s="189"/>
      <c r="E281" s="189"/>
      <c r="F281" s="189"/>
      <c r="G281" s="189"/>
      <c r="H281" s="189"/>
      <c r="I281" s="109">
        <f>I278</f>
        <v>33.65</v>
      </c>
      <c r="J281" s="64" t="e">
        <f>(J80+J81+J82)*#REF!</f>
        <v>#REF!</v>
      </c>
      <c r="K281" s="39" t="e">
        <f t="shared" si="28"/>
        <v>#REF!</v>
      </c>
      <c r="AC281" s="25" t="s">
        <v>609</v>
      </c>
      <c r="AD281" s="189" t="s">
        <v>545</v>
      </c>
      <c r="AE281" s="189"/>
      <c r="AF281" s="189"/>
      <c r="AG281" s="189"/>
      <c r="AH281" s="189"/>
      <c r="AI281" s="189"/>
      <c r="AJ281" s="189"/>
      <c r="AK281" s="109">
        <v>33.65</v>
      </c>
      <c r="AL281" s="64">
        <v>6</v>
      </c>
      <c r="AM281" s="39">
        <v>201.89999999999998</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customHeight="1">
      <c r="A283" s="25" t="e">
        <f t="shared" si="27"/>
        <v>#REF!</v>
      </c>
      <c r="B283" s="189" t="s">
        <v>567</v>
      </c>
      <c r="C283" s="189"/>
      <c r="D283" s="189"/>
      <c r="E283" s="189"/>
      <c r="F283" s="189"/>
      <c r="G283" s="189"/>
      <c r="H283" s="189"/>
      <c r="I283" s="109">
        <v>38.57</v>
      </c>
      <c r="J283" s="64" t="e">
        <f>((#REF!*2)+(#REF!*5))*#REF!</f>
        <v>#REF!</v>
      </c>
      <c r="K283" s="39" t="e">
        <f t="shared" si="28"/>
        <v>#REF!</v>
      </c>
      <c r="AC283" s="25" t="s">
        <v>609</v>
      </c>
      <c r="AD283" s="189" t="s">
        <v>567</v>
      </c>
      <c r="AE283" s="189"/>
      <c r="AF283" s="189"/>
      <c r="AG283" s="189"/>
      <c r="AH283" s="189"/>
      <c r="AI283" s="189"/>
      <c r="AJ283" s="189"/>
      <c r="AK283" s="109">
        <v>38.57</v>
      </c>
      <c r="AL283" s="64">
        <v>8</v>
      </c>
      <c r="AM283" s="39">
        <v>308.56</v>
      </c>
    </row>
    <row r="284" spans="1:40" ht="12" customHeight="1">
      <c r="A284" s="25" t="e">
        <f t="shared" si="27"/>
        <v>#REF!</v>
      </c>
      <c r="B284" s="189" t="s">
        <v>542</v>
      </c>
      <c r="C284" s="189"/>
      <c r="D284" s="189"/>
      <c r="E284" s="189"/>
      <c r="F284" s="189"/>
      <c r="G284" s="189"/>
      <c r="H284" s="189"/>
      <c r="I284" s="109">
        <v>38.89</v>
      </c>
      <c r="J284" s="64" t="e">
        <f>#REF!*IF(#REF!="ja",1,0)*#REF!</f>
        <v>#REF!</v>
      </c>
      <c r="K284" s="39" t="e">
        <f t="shared" si="28"/>
        <v>#REF!</v>
      </c>
      <c r="AC284" s="25" t="s">
        <v>609</v>
      </c>
      <c r="AD284" s="189" t="s">
        <v>542</v>
      </c>
      <c r="AE284" s="189"/>
      <c r="AF284" s="189"/>
      <c r="AG284" s="189"/>
      <c r="AH284" s="189"/>
      <c r="AI284" s="189"/>
      <c r="AJ284" s="189"/>
      <c r="AK284" s="109">
        <v>38.89</v>
      </c>
      <c r="AL284" s="64">
        <v>3</v>
      </c>
      <c r="AM284" s="39">
        <v>116.67</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609</v>
      </c>
      <c r="AD286" s="188" t="s">
        <v>562</v>
      </c>
      <c r="AE286" s="188"/>
      <c r="AF286" s="188"/>
      <c r="AG286" s="188"/>
      <c r="AH286" s="188"/>
      <c r="AI286" s="188"/>
      <c r="AJ286" s="188"/>
      <c r="AK286" s="109">
        <v>34.770000000000003</v>
      </c>
      <c r="AL286" s="53">
        <v>2</v>
      </c>
      <c r="AM286" s="39">
        <v>69.540000000000006</v>
      </c>
      <c r="AN286" s="5">
        <v>1352.3500000000001</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832</v>
      </c>
      <c r="AE297" s="226"/>
      <c r="AF297" s="226"/>
      <c r="AG297" s="226"/>
      <c r="AH297" s="226"/>
      <c r="AI297" s="226"/>
      <c r="AJ297" s="226"/>
      <c r="AK297" s="226"/>
      <c r="AL297" s="59">
        <v>1</v>
      </c>
      <c r="AM297" s="126" t="s">
        <v>613</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179</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609</v>
      </c>
      <c r="AD313" s="95" t="s">
        <v>404</v>
      </c>
      <c r="AE313" s="189" t="s">
        <v>241</v>
      </c>
      <c r="AF313" s="189"/>
      <c r="AG313" s="189"/>
      <c r="AH313" s="189"/>
      <c r="AI313" s="189"/>
      <c r="AJ313" s="63" t="s">
        <v>333</v>
      </c>
      <c r="AK313" s="39">
        <v>14.8</v>
      </c>
      <c r="AL313" s="64">
        <v>1</v>
      </c>
      <c r="AM313" s="39">
        <v>14.8</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64</v>
      </c>
      <c r="AM332" s="39">
        <v>69.862857142857152</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49</v>
      </c>
      <c r="AM334" s="39">
        <v>118.776</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1212.5968571428571</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29.699999999999996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2</v>
      </c>
      <c r="AM594" s="34">
        <v>270.71999999999997</v>
      </c>
      <c r="AN594">
        <v>1340.0640000000001</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44.833333333333329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2022.8799999999997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18</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226.24</v>
      </c>
      <c r="AL619" s="53">
        <v>1</v>
      </c>
      <c r="AM619" s="34">
        <v>226.24</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1018.0800000000002</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3362.9439999999995</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449.83</v>
      </c>
      <c r="AL632" s="53">
        <v>1</v>
      </c>
      <c r="AM632" s="144">
        <v>449.83</v>
      </c>
      <c r="AN632" s="8"/>
      <c r="AO632" s="16" t="s">
        <v>491</v>
      </c>
      <c r="AP632" s="4">
        <v>1390.88</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609</v>
      </c>
      <c r="AD634" s="201" t="s">
        <v>551</v>
      </c>
      <c r="AE634" s="201"/>
      <c r="AF634" s="201"/>
      <c r="AG634" s="201"/>
      <c r="AH634" s="201"/>
      <c r="AI634" s="201"/>
      <c r="AJ634" s="201"/>
      <c r="AK634" s="81">
        <v>1611.4999999999998</v>
      </c>
      <c r="AL634" s="53">
        <v>1</v>
      </c>
      <c r="AM634" s="144">
        <v>1611.4999999999998</v>
      </c>
      <c r="AN634" s="8"/>
      <c r="AO634" s="16"/>
      <c r="AP634" s="4"/>
      <c r="AQ634" s="22"/>
      <c r="AR634" s="4"/>
      <c r="AS634" s="4"/>
      <c r="AT634" s="4"/>
      <c r="AU634" s="4"/>
      <c r="AV634" s="4"/>
      <c r="AW634" s="17"/>
    </row>
    <row r="635" spans="1:49" ht="12"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609</v>
      </c>
      <c r="AD635" s="201" t="s">
        <v>553</v>
      </c>
      <c r="AE635" s="201"/>
      <c r="AF635" s="201"/>
      <c r="AG635" s="201"/>
      <c r="AH635" s="201"/>
      <c r="AI635" s="201"/>
      <c r="AJ635" s="201"/>
      <c r="AK635" s="81">
        <v>2403.35</v>
      </c>
      <c r="AL635" s="53">
        <v>1</v>
      </c>
      <c r="AM635" s="144">
        <v>2403.35</v>
      </c>
      <c r="AN635" s="8"/>
      <c r="AO635" s="16"/>
      <c r="AP635" s="4"/>
      <c r="AQ635" s="22"/>
      <c r="AR635" s="4"/>
      <c r="AS635" s="4"/>
      <c r="AT635" s="4"/>
      <c r="AU635" s="4"/>
      <c r="AV635" s="4"/>
      <c r="AW635" s="17"/>
    </row>
    <row r="636" spans="1:49" ht="12"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609</v>
      </c>
      <c r="AD636" s="201" t="s">
        <v>552</v>
      </c>
      <c r="AE636" s="201"/>
      <c r="AF636" s="201"/>
      <c r="AG636" s="201"/>
      <c r="AH636" s="201"/>
      <c r="AI636" s="201"/>
      <c r="AJ636" s="201"/>
      <c r="AK636" s="81">
        <v>1352.3500000000001</v>
      </c>
      <c r="AL636" s="53">
        <v>1</v>
      </c>
      <c r="AM636" s="144">
        <v>1352.3500000000001</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1912.3368571428568</v>
      </c>
      <c r="AL637" s="53">
        <v>1</v>
      </c>
      <c r="AM637" s="144">
        <v>1912.3368571428568</v>
      </c>
      <c r="AN637" s="8"/>
      <c r="AO637" s="16" t="s">
        <v>556</v>
      </c>
      <c r="AP637" s="4">
        <v>5367.2</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1340.0640000000001</v>
      </c>
      <c r="AL638" s="53">
        <v>1</v>
      </c>
      <c r="AM638" s="144">
        <v>1340.0640000000001</v>
      </c>
      <c r="AN638" s="8"/>
      <c r="AO638" s="16" t="s">
        <v>554</v>
      </c>
      <c r="AP638" s="9">
        <v>7378</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2022.8799999999997</v>
      </c>
      <c r="AL639" s="53">
        <v>1</v>
      </c>
      <c r="AM639" s="144">
        <v>2022.8799999999997</v>
      </c>
      <c r="AN639" s="8"/>
      <c r="AO639" s="16" t="s">
        <v>472</v>
      </c>
      <c r="AP639" s="9">
        <v>2362.1668571428568</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4753.8239999999996</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1018.0800000000002</v>
      </c>
      <c r="AL641" s="53">
        <v>1</v>
      </c>
      <c r="AM641" s="144">
        <v>1018.0800000000002</v>
      </c>
      <c r="AN641" s="8"/>
      <c r="AO641" s="16"/>
      <c r="AP641" s="10">
        <v>19861.190857142858</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19861.190857142858</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19861.190857142858</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-974.01668571428581</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18887.174171428571</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762</v>
      </c>
      <c r="AE657" s="191"/>
      <c r="AF657" s="191"/>
      <c r="AG657" s="191"/>
      <c r="AH657" s="191"/>
      <c r="AI657" s="191"/>
      <c r="AJ657" s="191"/>
      <c r="AK657" s="191"/>
      <c r="AL657" s="191"/>
      <c r="AM657" s="191"/>
      <c r="AO657" s="121">
        <v>2</v>
      </c>
    </row>
    <row r="658" spans="1:47" ht="12.95" hidden="1"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613</v>
      </c>
      <c r="AD658" s="187" t="s">
        <v>724</v>
      </c>
      <c r="AE658" s="187"/>
      <c r="AF658" s="187"/>
      <c r="AG658" s="187"/>
      <c r="AH658" s="187"/>
      <c r="AI658" s="187"/>
      <c r="AJ658" s="187"/>
      <c r="AK658" s="187"/>
      <c r="AL658" s="187"/>
      <c r="AM658" s="187"/>
      <c r="AO658" s="120" t="s">
        <v>857</v>
      </c>
      <c r="AP658" s="120"/>
      <c r="AQ658" s="120"/>
      <c r="AR658" s="120"/>
      <c r="AS658" s="120"/>
      <c r="AT658" s="120"/>
      <c r="AU658" s="120"/>
    </row>
    <row r="659" spans="1:47" ht="12.95" hidden="1"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613</v>
      </c>
      <c r="AD659" s="187" t="s">
        <v>724</v>
      </c>
      <c r="AE659" s="187"/>
      <c r="AF659" s="187"/>
      <c r="AG659" s="187"/>
      <c r="AH659" s="187"/>
      <c r="AI659" s="187"/>
      <c r="AJ659" s="187"/>
      <c r="AK659" s="187"/>
      <c r="AL659" s="187"/>
      <c r="AM659" s="187"/>
      <c r="AO659" s="120" t="s">
        <v>857</v>
      </c>
      <c r="AP659" s="120"/>
      <c r="AQ659" s="120"/>
      <c r="AR659" s="120"/>
      <c r="AS659" s="120"/>
      <c r="AT659" s="120"/>
      <c r="AU659" s="120"/>
    </row>
    <row r="660" spans="1:47" ht="15" hidden="1"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613</v>
      </c>
      <c r="AD660" s="187" t="s">
        <v>724</v>
      </c>
      <c r="AE660" s="187"/>
      <c r="AF660" s="187"/>
      <c r="AG660" s="187"/>
      <c r="AH660" s="187"/>
      <c r="AI660" s="187"/>
      <c r="AJ660" s="187"/>
      <c r="AK660" s="187"/>
      <c r="AL660" s="187"/>
      <c r="AM660" s="187"/>
      <c r="AO660" s="120" t="s">
        <v>857</v>
      </c>
      <c r="AP660" s="120"/>
      <c r="AQ660" s="120"/>
      <c r="AR660" s="120"/>
      <c r="AS660" s="120"/>
      <c r="AT660" s="120"/>
      <c r="AU660" s="120"/>
    </row>
    <row r="661" spans="1:47" ht="15" hidden="1"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613</v>
      </c>
      <c r="AD661" s="187" t="s">
        <v>724</v>
      </c>
      <c r="AE661" s="187"/>
      <c r="AF661" s="187"/>
      <c r="AG661" s="187"/>
      <c r="AH661" s="187"/>
      <c r="AI661" s="187"/>
      <c r="AJ661" s="187"/>
      <c r="AK661" s="187"/>
      <c r="AL661" s="187"/>
      <c r="AM661" s="187"/>
      <c r="AO661" s="120" t="s">
        <v>857</v>
      </c>
      <c r="AP661" s="120"/>
      <c r="AQ661" s="120"/>
      <c r="AR661" s="120"/>
      <c r="AS661" s="120"/>
      <c r="AT661" s="120"/>
      <c r="AU661" s="120"/>
    </row>
    <row r="662" spans="1:47">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609</v>
      </c>
      <c r="AD662" s="187" t="s">
        <v>858</v>
      </c>
      <c r="AE662" s="187"/>
      <c r="AF662" s="187"/>
      <c r="AG662" s="187"/>
      <c r="AH662" s="187"/>
      <c r="AI662" s="187"/>
      <c r="AJ662" s="187"/>
      <c r="AK662" s="187"/>
      <c r="AL662" s="187"/>
      <c r="AM662" s="187"/>
      <c r="AO662" s="120" t="s">
        <v>857</v>
      </c>
      <c r="AP662" s="120"/>
      <c r="AQ662" s="120"/>
      <c r="AR662" s="120"/>
      <c r="AS662" s="120"/>
      <c r="AT662" s="120"/>
      <c r="AU662" s="120"/>
    </row>
    <row r="663" spans="1:47">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609</v>
      </c>
      <c r="AD663" s="187" t="s">
        <v>859</v>
      </c>
      <c r="AE663" s="187"/>
      <c r="AF663" s="187"/>
      <c r="AG663" s="187"/>
      <c r="AH663" s="187"/>
      <c r="AI663" s="187"/>
      <c r="AJ663" s="187"/>
      <c r="AK663" s="187"/>
      <c r="AL663" s="187"/>
      <c r="AM663" s="187"/>
      <c r="AO663" s="120" t="s">
        <v>857</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851</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785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868</v>
      </c>
      <c r="AJ11" s="248"/>
      <c r="AK11" s="270" t="s">
        <v>867</v>
      </c>
      <c r="AL11" s="271"/>
      <c r="AM11" s="272"/>
      <c r="AY11" s="114">
        <v>20436.18</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609</v>
      </c>
      <c r="AD27" s="237" t="s">
        <v>786</v>
      </c>
      <c r="AE27" s="237"/>
      <c r="AF27" s="237"/>
      <c r="AG27" s="237"/>
      <c r="AH27" s="237"/>
      <c r="AI27" s="237"/>
      <c r="AJ27" s="237"/>
      <c r="AK27" s="153">
        <v>1</v>
      </c>
      <c r="AL27" s="29"/>
      <c r="AM27" s="29"/>
      <c r="AN27" s="154"/>
      <c r="AO27" s="149"/>
      <c r="AP27" s="149"/>
      <c r="AQ27" s="149"/>
    </row>
    <row r="28" spans="1:43" hidden="1">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613</v>
      </c>
      <c r="AD28" s="238" t="s">
        <v>787</v>
      </c>
      <c r="AE28" s="238"/>
      <c r="AF28" s="238"/>
      <c r="AG28" s="238"/>
      <c r="AH28" s="238"/>
      <c r="AI28" s="238"/>
      <c r="AJ28" s="238"/>
      <c r="AK28" s="153">
        <v>1</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609</v>
      </c>
      <c r="AD36" s="93" t="s">
        <v>107</v>
      </c>
      <c r="AE36" s="30" t="s">
        <v>231</v>
      </c>
      <c r="AF36" s="135" t="s">
        <v>146</v>
      </c>
      <c r="AG36" s="136" t="s">
        <v>145</v>
      </c>
      <c r="AH36" s="135" t="s">
        <v>144</v>
      </c>
      <c r="AI36" s="136" t="s">
        <v>147</v>
      </c>
      <c r="AJ36" s="136" t="s">
        <v>149</v>
      </c>
      <c r="AK36" s="31">
        <v>1680</v>
      </c>
      <c r="AL36" s="34">
        <v>1</v>
      </c>
      <c r="AM36" s="39">
        <v>1680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1680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4</v>
      </c>
      <c r="AM168" s="39">
        <v>110.16</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449.83</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hidden="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613</v>
      </c>
      <c r="AD208" s="226" t="s">
        <v>853</v>
      </c>
      <c r="AE208" s="226"/>
      <c r="AF208" s="226"/>
      <c r="AG208" s="226"/>
      <c r="AH208" s="226"/>
      <c r="AI208" s="226"/>
      <c r="AJ208" s="226"/>
      <c r="AK208" s="226"/>
      <c r="AL208" s="59">
        <v>62</v>
      </c>
      <c r="AM208" s="60"/>
    </row>
    <row r="209" spans="1:39" ht="14.1" hidden="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613</v>
      </c>
      <c r="AD209" s="226" t="s">
        <v>854</v>
      </c>
      <c r="AE209" s="226"/>
      <c r="AF209" s="226"/>
      <c r="AG209" s="226"/>
      <c r="AH209" s="226"/>
      <c r="AI209" s="226"/>
      <c r="AJ209" s="226"/>
      <c r="AK209" s="226"/>
      <c r="AL209" s="59">
        <v>1</v>
      </c>
      <c r="AM209" s="119" t="b">
        <v>1</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854</v>
      </c>
      <c r="AE210" s="226"/>
      <c r="AF210" s="226"/>
      <c r="AG210" s="226"/>
      <c r="AH210" s="226"/>
      <c r="AI210" s="226"/>
      <c r="AJ210" s="226"/>
      <c r="AK210" s="226"/>
      <c r="AL210" s="59">
        <v>1</v>
      </c>
      <c r="AM210" s="119" t="b">
        <v>1</v>
      </c>
    </row>
    <row r="211" spans="1:39" ht="14.1" hidden="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613</v>
      </c>
      <c r="AD211" s="226" t="s">
        <v>854</v>
      </c>
      <c r="AE211" s="226"/>
      <c r="AF211" s="226"/>
      <c r="AG211" s="226"/>
      <c r="AH211" s="226"/>
      <c r="AI211" s="226"/>
      <c r="AJ211" s="226"/>
      <c r="AK211" s="226"/>
      <c r="AL211" s="59">
        <v>1</v>
      </c>
      <c r="AM211" s="119" t="b">
        <v>1</v>
      </c>
    </row>
    <row r="212" spans="1:39" ht="14.1" hidden="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613</v>
      </c>
      <c r="AD212" s="226" t="s">
        <v>854</v>
      </c>
      <c r="AE212" s="226"/>
      <c r="AF212" s="226"/>
      <c r="AG212" s="226"/>
      <c r="AH212" s="226"/>
      <c r="AI212" s="226"/>
      <c r="AJ212" s="226"/>
      <c r="AK212" s="226"/>
      <c r="AL212" s="59">
        <v>1</v>
      </c>
      <c r="AM212" s="119" t="b">
        <v>1</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854</v>
      </c>
      <c r="AE213" s="226"/>
      <c r="AF213" s="226"/>
      <c r="AG213" s="226"/>
      <c r="AH213" s="226"/>
      <c r="AI213" s="226"/>
      <c r="AJ213" s="226"/>
      <c r="AK213" s="226"/>
      <c r="AL213" s="59">
        <v>1</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854</v>
      </c>
      <c r="AE214" s="226"/>
      <c r="AF214" s="226"/>
      <c r="AG214" s="226"/>
      <c r="AH214" s="226"/>
      <c r="AI214" s="226"/>
      <c r="AJ214" s="226"/>
      <c r="AK214" s="226"/>
      <c r="AL214" s="59">
        <v>1</v>
      </c>
      <c r="AM214" s="119" t="b">
        <v>1</v>
      </c>
    </row>
    <row r="215" spans="1:39" ht="14.1" hidden="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613</v>
      </c>
      <c r="AD215" s="226" t="s">
        <v>854</v>
      </c>
      <c r="AE215" s="226"/>
      <c r="AF215" s="226"/>
      <c r="AG215" s="226"/>
      <c r="AH215" s="226"/>
      <c r="AI215" s="226"/>
      <c r="AJ215" s="226"/>
      <c r="AK215" s="226"/>
      <c r="AL215" s="59">
        <v>1</v>
      </c>
      <c r="AM215" s="119" t="b">
        <v>1</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854</v>
      </c>
      <c r="AE216" s="226"/>
      <c r="AF216" s="226"/>
      <c r="AG216" s="226"/>
      <c r="AH216" s="226"/>
      <c r="AI216" s="226"/>
      <c r="AJ216" s="226"/>
      <c r="AK216" s="226"/>
      <c r="AL216" s="59">
        <v>1</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854</v>
      </c>
      <c r="AE217" s="226"/>
      <c r="AF217" s="226"/>
      <c r="AG217" s="226"/>
      <c r="AH217" s="226"/>
      <c r="AI217" s="226"/>
      <c r="AJ217" s="226"/>
      <c r="AK217" s="226"/>
      <c r="AL217" s="59">
        <v>1</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854</v>
      </c>
      <c r="AE218" s="226"/>
      <c r="AF218" s="226"/>
      <c r="AG218" s="226"/>
      <c r="AH218" s="226"/>
      <c r="AI218" s="226"/>
      <c r="AJ218" s="226"/>
      <c r="AK218" s="226"/>
      <c r="AL218" s="59">
        <v>1</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854</v>
      </c>
      <c r="AE219" s="226"/>
      <c r="AF219" s="226"/>
      <c r="AG219" s="226"/>
      <c r="AH219" s="226"/>
      <c r="AI219" s="226"/>
      <c r="AJ219" s="226"/>
      <c r="AK219" s="226"/>
      <c r="AL219" s="59">
        <v>1</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854</v>
      </c>
      <c r="AE220" s="226"/>
      <c r="AF220" s="226"/>
      <c r="AG220" s="226"/>
      <c r="AH220" s="226"/>
      <c r="AI220" s="226"/>
      <c r="AJ220" s="226"/>
      <c r="AK220" s="226"/>
      <c r="AL220" s="59">
        <v>1</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854</v>
      </c>
      <c r="AE221" s="226"/>
      <c r="AF221" s="226"/>
      <c r="AG221" s="226"/>
      <c r="AH221" s="226"/>
      <c r="AI221" s="226"/>
      <c r="AJ221" s="226"/>
      <c r="AK221" s="226"/>
      <c r="AL221" s="59">
        <v>1</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854</v>
      </c>
      <c r="AE222" s="226"/>
      <c r="AF222" s="226"/>
      <c r="AG222" s="226"/>
      <c r="AH222" s="226"/>
      <c r="AI222" s="226"/>
      <c r="AJ222" s="226"/>
      <c r="AK222" s="226"/>
      <c r="AL222" s="59">
        <v>1</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854</v>
      </c>
      <c r="AE223" s="226"/>
      <c r="AF223" s="226"/>
      <c r="AG223" s="226"/>
      <c r="AH223" s="226"/>
      <c r="AI223" s="226"/>
      <c r="AJ223" s="226"/>
      <c r="AK223" s="226"/>
      <c r="AL223" s="59">
        <v>1</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854</v>
      </c>
      <c r="AE224" s="226"/>
      <c r="AF224" s="226"/>
      <c r="AG224" s="226"/>
      <c r="AH224" s="226"/>
      <c r="AI224" s="226"/>
      <c r="AJ224" s="226"/>
      <c r="AK224" s="226"/>
      <c r="AL224" s="59">
        <v>1</v>
      </c>
      <c r="AM224" s="119" t="b">
        <v>1</v>
      </c>
    </row>
    <row r="225" spans="1:40" ht="12"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609</v>
      </c>
      <c r="AD225" s="189" t="s">
        <v>523</v>
      </c>
      <c r="AE225" s="189"/>
      <c r="AF225" s="189"/>
      <c r="AG225" s="189"/>
      <c r="AH225" s="189"/>
      <c r="AI225" s="189"/>
      <c r="AJ225" s="189"/>
      <c r="AK225" s="109">
        <v>24.13</v>
      </c>
      <c r="AL225" s="64">
        <v>53</v>
      </c>
      <c r="AM225" s="39">
        <v>1278.8899999999999</v>
      </c>
    </row>
    <row r="226" spans="1:40" ht="12" customHeight="1">
      <c r="A226" s="25" t="e">
        <f t="shared" si="21"/>
        <v>#REF!</v>
      </c>
      <c r="B226" s="189" t="s">
        <v>561</v>
      </c>
      <c r="C226" s="189"/>
      <c r="D226" s="189"/>
      <c r="E226" s="189"/>
      <c r="F226" s="189"/>
      <c r="G226" s="189"/>
      <c r="H226" s="189"/>
      <c r="I226" s="109">
        <v>30.65</v>
      </c>
      <c r="J226" s="64" t="e">
        <f>#REF!*#REF!</f>
        <v>#REF!</v>
      </c>
      <c r="K226" s="39" t="e">
        <f t="shared" si="22"/>
        <v>#REF!</v>
      </c>
      <c r="AC226" s="25" t="s">
        <v>609</v>
      </c>
      <c r="AD226" s="189" t="s">
        <v>561</v>
      </c>
      <c r="AE226" s="189"/>
      <c r="AF226" s="189"/>
      <c r="AG226" s="189"/>
      <c r="AH226" s="189"/>
      <c r="AI226" s="189"/>
      <c r="AJ226" s="189"/>
      <c r="AK226" s="109">
        <v>30.65</v>
      </c>
      <c r="AL226" s="64">
        <v>3</v>
      </c>
      <c r="AM226" s="39">
        <v>91.949999999999989</v>
      </c>
    </row>
    <row r="227" spans="1:40" ht="12" customHeight="1">
      <c r="A227" s="25" t="e">
        <f t="shared" si="21"/>
        <v>#REF!</v>
      </c>
      <c r="B227" s="189" t="s">
        <v>564</v>
      </c>
      <c r="C227" s="189"/>
      <c r="D227" s="189"/>
      <c r="E227" s="189"/>
      <c r="F227" s="189"/>
      <c r="G227" s="189"/>
      <c r="H227" s="189"/>
      <c r="I227" s="109">
        <v>35.229999999999997</v>
      </c>
      <c r="J227" s="64" t="e">
        <f>#REF!*#REF!</f>
        <v>#REF!</v>
      </c>
      <c r="K227" s="39" t="e">
        <f t="shared" si="22"/>
        <v>#REF!</v>
      </c>
      <c r="AC227" s="25" t="s">
        <v>609</v>
      </c>
      <c r="AD227" s="189" t="s">
        <v>564</v>
      </c>
      <c r="AE227" s="189"/>
      <c r="AF227" s="189"/>
      <c r="AG227" s="189"/>
      <c r="AH227" s="189"/>
      <c r="AI227" s="189"/>
      <c r="AJ227" s="189"/>
      <c r="AK227" s="109">
        <v>35.229999999999997</v>
      </c>
      <c r="AL227" s="64">
        <v>4</v>
      </c>
      <c r="AM227" s="39">
        <v>140.91999999999999</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customHeight="1">
      <c r="A229" s="25" t="e">
        <f t="shared" si="21"/>
        <v>#REF!</v>
      </c>
      <c r="B229" s="189" t="s">
        <v>588</v>
      </c>
      <c r="C229" s="189"/>
      <c r="D229" s="189"/>
      <c r="E229" s="189"/>
      <c r="F229" s="189"/>
      <c r="G229" s="189"/>
      <c r="H229" s="189"/>
      <c r="I229" s="109">
        <v>55.62</v>
      </c>
      <c r="J229" s="64" t="e">
        <f>#REF!*IF(#REF!="3-fasig",1,0)*#REF!</f>
        <v>#REF!</v>
      </c>
      <c r="K229" s="39" t="e">
        <f t="shared" si="22"/>
        <v>#REF!</v>
      </c>
      <c r="AC229" s="25" t="s">
        <v>609</v>
      </c>
      <c r="AD229" s="189" t="s">
        <v>588</v>
      </c>
      <c r="AE229" s="189"/>
      <c r="AF229" s="189"/>
      <c r="AG229" s="189"/>
      <c r="AH229" s="189"/>
      <c r="AI229" s="189"/>
      <c r="AJ229" s="189"/>
      <c r="AK229" s="109">
        <v>55.62</v>
      </c>
      <c r="AL229" s="64">
        <v>1</v>
      </c>
      <c r="AM229" s="39">
        <v>55.62</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609</v>
      </c>
      <c r="AD232" s="189" t="s">
        <v>769</v>
      </c>
      <c r="AE232" s="189"/>
      <c r="AF232" s="189"/>
      <c r="AG232" s="189"/>
      <c r="AH232" s="189"/>
      <c r="AI232" s="189"/>
      <c r="AJ232" s="189"/>
      <c r="AK232" s="107">
        <v>44.12</v>
      </c>
      <c r="AL232" s="64">
        <v>1</v>
      </c>
      <c r="AM232" s="39">
        <v>44.12</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1611.4999999999998</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hidden="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613</v>
      </c>
      <c r="AD245" s="226" t="s">
        <v>853</v>
      </c>
      <c r="AE245" s="226"/>
      <c r="AF245" s="226"/>
      <c r="AG245" s="226"/>
      <c r="AH245" s="226"/>
      <c r="AI245" s="226"/>
      <c r="AJ245" s="226"/>
      <c r="AK245" s="226"/>
      <c r="AL245" s="59">
        <v>60</v>
      </c>
      <c r="AM245" s="60"/>
    </row>
    <row r="246" spans="1:40" ht="14.1" hidden="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613</v>
      </c>
      <c r="AD246" s="226" t="s">
        <v>854</v>
      </c>
      <c r="AE246" s="226"/>
      <c r="AF246" s="226"/>
      <c r="AG246" s="226"/>
      <c r="AH246" s="226"/>
      <c r="AI246" s="226"/>
      <c r="AJ246" s="226"/>
      <c r="AK246" s="226"/>
      <c r="AL246" s="59">
        <v>1</v>
      </c>
      <c r="AM246" s="119" t="b">
        <v>1</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854</v>
      </c>
      <c r="AE247" s="226"/>
      <c r="AF247" s="226"/>
      <c r="AG247" s="226"/>
      <c r="AH247" s="226"/>
      <c r="AI247" s="226"/>
      <c r="AJ247" s="226"/>
      <c r="AK247" s="226"/>
      <c r="AL247" s="59">
        <v>1</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854</v>
      </c>
      <c r="AE248" s="226"/>
      <c r="AF248" s="226"/>
      <c r="AG248" s="226"/>
      <c r="AH248" s="226"/>
      <c r="AI248" s="226"/>
      <c r="AJ248" s="226"/>
      <c r="AK248" s="226"/>
      <c r="AL248" s="59">
        <v>1</v>
      </c>
      <c r="AM248" s="119" t="b">
        <v>1</v>
      </c>
    </row>
    <row r="249" spans="1:40" ht="14.1" hidden="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613</v>
      </c>
      <c r="AD249" s="226" t="s">
        <v>854</v>
      </c>
      <c r="AE249" s="226"/>
      <c r="AF249" s="226"/>
      <c r="AG249" s="226"/>
      <c r="AH249" s="226"/>
      <c r="AI249" s="226"/>
      <c r="AJ249" s="226"/>
      <c r="AK249" s="226"/>
      <c r="AL249" s="59">
        <v>1</v>
      </c>
      <c r="AM249" s="119" t="b">
        <v>1</v>
      </c>
    </row>
    <row r="250" spans="1:40" ht="14.1" hidden="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613</v>
      </c>
      <c r="AD250" s="226" t="s">
        <v>854</v>
      </c>
      <c r="AE250" s="226"/>
      <c r="AF250" s="226"/>
      <c r="AG250" s="226"/>
      <c r="AH250" s="226"/>
      <c r="AI250" s="226"/>
      <c r="AJ250" s="226"/>
      <c r="AK250" s="226"/>
      <c r="AL250" s="59">
        <v>1</v>
      </c>
      <c r="AM250" s="119" t="b">
        <v>1</v>
      </c>
    </row>
    <row r="251" spans="1:40" ht="14.1" hidden="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613</v>
      </c>
      <c r="AD251" s="226" t="s">
        <v>854</v>
      </c>
      <c r="AE251" s="226"/>
      <c r="AF251" s="226"/>
      <c r="AG251" s="226"/>
      <c r="AH251" s="226"/>
      <c r="AI251" s="226"/>
      <c r="AJ251" s="226"/>
      <c r="AK251" s="226"/>
      <c r="AL251" s="59">
        <v>1</v>
      </c>
      <c r="AM251" s="119" t="b">
        <v>1</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854</v>
      </c>
      <c r="AE252" s="226"/>
      <c r="AF252" s="226"/>
      <c r="AG252" s="226"/>
      <c r="AH252" s="226"/>
      <c r="AI252" s="226"/>
      <c r="AJ252" s="226"/>
      <c r="AK252" s="226"/>
      <c r="AL252" s="59">
        <v>1</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855</v>
      </c>
      <c r="AE253" s="226"/>
      <c r="AF253" s="226"/>
      <c r="AG253" s="226"/>
      <c r="AH253" s="226"/>
      <c r="AI253" s="226"/>
      <c r="AJ253" s="226"/>
      <c r="AK253" s="226"/>
      <c r="AL253" s="59">
        <v>1</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854</v>
      </c>
      <c r="AE254" s="226"/>
      <c r="AF254" s="226"/>
      <c r="AG254" s="226"/>
      <c r="AH254" s="226"/>
      <c r="AI254" s="226"/>
      <c r="AJ254" s="226"/>
      <c r="AK254" s="226"/>
      <c r="AL254" s="59">
        <v>1</v>
      </c>
      <c r="AM254" s="119" t="b">
        <v>1</v>
      </c>
    </row>
    <row r="255" spans="1:40" ht="12"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609</v>
      </c>
      <c r="AD255" s="189" t="s">
        <v>535</v>
      </c>
      <c r="AE255" s="189"/>
      <c r="AF255" s="189"/>
      <c r="AG255" s="189"/>
      <c r="AH255" s="189"/>
      <c r="AI255" s="189"/>
      <c r="AJ255" s="189"/>
      <c r="AK255" s="109">
        <v>33.450000000000003</v>
      </c>
      <c r="AL255" s="64">
        <v>30</v>
      </c>
      <c r="AM255" s="39">
        <v>1003.5000000000001</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customHeight="1">
      <c r="A258" s="25" t="e">
        <f t="shared" si="25"/>
        <v>#REF!</v>
      </c>
      <c r="B258" s="189" t="s">
        <v>541</v>
      </c>
      <c r="C258" s="189"/>
      <c r="D258" s="189"/>
      <c r="E258" s="189"/>
      <c r="F258" s="189"/>
      <c r="G258" s="189"/>
      <c r="H258" s="189"/>
      <c r="I258" s="109">
        <v>49.91</v>
      </c>
      <c r="J258" s="64" t="e">
        <f>#REF!*#REF!</f>
        <v>#REF!</v>
      </c>
      <c r="K258" s="39" t="e">
        <f t="shared" si="24"/>
        <v>#REF!</v>
      </c>
      <c r="AC258" s="25" t="s">
        <v>609</v>
      </c>
      <c r="AD258" s="189" t="s">
        <v>541</v>
      </c>
      <c r="AE258" s="189"/>
      <c r="AF258" s="189"/>
      <c r="AG258" s="189"/>
      <c r="AH258" s="189"/>
      <c r="AI258" s="189"/>
      <c r="AJ258" s="189"/>
      <c r="AK258" s="109">
        <v>49.91</v>
      </c>
      <c r="AL258" s="64">
        <v>25</v>
      </c>
      <c r="AM258" s="39">
        <v>1247.75</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customHeight="1">
      <c r="A261" s="25" t="e">
        <f t="shared" si="25"/>
        <v>#REF!</v>
      </c>
      <c r="B261" s="189" t="s">
        <v>532</v>
      </c>
      <c r="C261" s="189"/>
      <c r="D261" s="189"/>
      <c r="E261" s="189"/>
      <c r="F261" s="189"/>
      <c r="G261" s="189"/>
      <c r="H261" s="189"/>
      <c r="I261" s="109">
        <v>30.42</v>
      </c>
      <c r="J261" s="64" t="e">
        <f>J89*#REF!</f>
        <v>#REF!</v>
      </c>
      <c r="K261" s="39" t="e">
        <f t="shared" si="24"/>
        <v>#REF!</v>
      </c>
      <c r="AC261" s="25" t="s">
        <v>609</v>
      </c>
      <c r="AD261" s="189" t="s">
        <v>532</v>
      </c>
      <c r="AE261" s="189"/>
      <c r="AF261" s="189"/>
      <c r="AG261" s="189"/>
      <c r="AH261" s="189"/>
      <c r="AI261" s="189"/>
      <c r="AJ261" s="189"/>
      <c r="AK261" s="109">
        <v>30.42</v>
      </c>
      <c r="AL261" s="64">
        <v>5</v>
      </c>
      <c r="AM261" s="39">
        <v>152.10000000000002</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2403.35</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hidden="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613</v>
      </c>
      <c r="AD265" s="226" t="s">
        <v>853</v>
      </c>
      <c r="AE265" s="226"/>
      <c r="AF265" s="226"/>
      <c r="AG265" s="226"/>
      <c r="AH265" s="226"/>
      <c r="AI265" s="226"/>
      <c r="AJ265" s="226"/>
      <c r="AK265" s="226"/>
      <c r="AL265" s="59">
        <v>35</v>
      </c>
      <c r="AM265" s="60"/>
    </row>
    <row r="266" spans="1:40" ht="14.1" hidden="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613</v>
      </c>
      <c r="AD266" s="226" t="s">
        <v>854</v>
      </c>
      <c r="AE266" s="226"/>
      <c r="AF266" s="226"/>
      <c r="AG266" s="226"/>
      <c r="AH266" s="226"/>
      <c r="AI266" s="226"/>
      <c r="AJ266" s="226"/>
      <c r="AK266" s="226"/>
      <c r="AL266" s="59">
        <v>1</v>
      </c>
      <c r="AM266" s="119" t="b">
        <v>1</v>
      </c>
    </row>
    <row r="267" spans="1:40" ht="14.1" hidden="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613</v>
      </c>
      <c r="AD267" s="226" t="s">
        <v>854</v>
      </c>
      <c r="AE267" s="226"/>
      <c r="AF267" s="226"/>
      <c r="AG267" s="226"/>
      <c r="AH267" s="226"/>
      <c r="AI267" s="226"/>
      <c r="AJ267" s="226"/>
      <c r="AK267" s="226"/>
      <c r="AL267" s="59">
        <v>1</v>
      </c>
      <c r="AM267" s="119" t="b">
        <v>1</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854</v>
      </c>
      <c r="AE268" s="226"/>
      <c r="AF268" s="226"/>
      <c r="AG268" s="226"/>
      <c r="AH268" s="226"/>
      <c r="AI268" s="226"/>
      <c r="AJ268" s="226"/>
      <c r="AK268" s="226"/>
      <c r="AL268" s="59">
        <v>1</v>
      </c>
      <c r="AM268" s="119" t="b">
        <v>1</v>
      </c>
    </row>
    <row r="269" spans="1:40" ht="14.1" hidden="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613</v>
      </c>
      <c r="AD269" s="226" t="s">
        <v>854</v>
      </c>
      <c r="AE269" s="226"/>
      <c r="AF269" s="226"/>
      <c r="AG269" s="226"/>
      <c r="AH269" s="226"/>
      <c r="AI269" s="226"/>
      <c r="AJ269" s="226"/>
      <c r="AK269" s="226"/>
      <c r="AL269" s="59">
        <v>1</v>
      </c>
      <c r="AM269" s="119" t="b">
        <v>1</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854</v>
      </c>
      <c r="AE270" s="226"/>
      <c r="AF270" s="226"/>
      <c r="AG270" s="226"/>
      <c r="AH270" s="226"/>
      <c r="AI270" s="226"/>
      <c r="AJ270" s="226"/>
      <c r="AK270" s="226"/>
      <c r="AL270" s="59">
        <v>1</v>
      </c>
      <c r="AM270" s="119" t="b">
        <v>1</v>
      </c>
    </row>
    <row r="271" spans="1:40" ht="14.1" hidden="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613</v>
      </c>
      <c r="AD271" s="226" t="s">
        <v>854</v>
      </c>
      <c r="AE271" s="226"/>
      <c r="AF271" s="226"/>
      <c r="AG271" s="226"/>
      <c r="AH271" s="226"/>
      <c r="AI271" s="226"/>
      <c r="AJ271" s="226"/>
      <c r="AK271" s="226"/>
      <c r="AL271" s="59">
        <v>1</v>
      </c>
      <c r="AM271" s="119" t="b">
        <v>1</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854</v>
      </c>
      <c r="AE272" s="226"/>
      <c r="AF272" s="226"/>
      <c r="AG272" s="226"/>
      <c r="AH272" s="226"/>
      <c r="AI272" s="226"/>
      <c r="AJ272" s="226"/>
      <c r="AK272" s="226"/>
      <c r="AL272" s="59">
        <v>1</v>
      </c>
      <c r="AM272" s="119" t="b">
        <v>1</v>
      </c>
    </row>
    <row r="273" spans="1:40" ht="14.1" hidden="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613</v>
      </c>
      <c r="AD273" s="226" t="s">
        <v>854</v>
      </c>
      <c r="AE273" s="226"/>
      <c r="AF273" s="226"/>
      <c r="AG273" s="226"/>
      <c r="AH273" s="226"/>
      <c r="AI273" s="226"/>
      <c r="AJ273" s="226"/>
      <c r="AK273" s="226"/>
      <c r="AL273" s="59">
        <v>1</v>
      </c>
      <c r="AM273" s="119" t="b">
        <v>1</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854</v>
      </c>
      <c r="AE274" s="226"/>
      <c r="AF274" s="226"/>
      <c r="AG274" s="226"/>
      <c r="AH274" s="226"/>
      <c r="AI274" s="226"/>
      <c r="AJ274" s="226"/>
      <c r="AK274" s="226"/>
      <c r="AL274" s="59">
        <v>1</v>
      </c>
      <c r="AM274" s="119" t="b">
        <v>1</v>
      </c>
    </row>
    <row r="275" spans="1:40" ht="14.1" hidden="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613</v>
      </c>
      <c r="AD275" s="226" t="s">
        <v>854</v>
      </c>
      <c r="AE275" s="226"/>
      <c r="AF275" s="226"/>
      <c r="AG275" s="226"/>
      <c r="AH275" s="226"/>
      <c r="AI275" s="226"/>
      <c r="AJ275" s="226"/>
      <c r="AK275" s="226"/>
      <c r="AL275" s="59">
        <v>1</v>
      </c>
      <c r="AM275" s="119" t="b">
        <v>1</v>
      </c>
    </row>
    <row r="276" spans="1:40" ht="12"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609</v>
      </c>
      <c r="AD276" s="189" t="s">
        <v>539</v>
      </c>
      <c r="AE276" s="189"/>
      <c r="AF276" s="189"/>
      <c r="AG276" s="189"/>
      <c r="AH276" s="189"/>
      <c r="AI276" s="189"/>
      <c r="AJ276" s="189"/>
      <c r="AK276" s="109">
        <v>46.84</v>
      </c>
      <c r="AL276" s="64">
        <v>3</v>
      </c>
      <c r="AM276" s="39">
        <v>140.52000000000001</v>
      </c>
    </row>
    <row r="277" spans="1:40" ht="12" customHeight="1">
      <c r="A277" s="25" t="e">
        <f t="shared" si="27"/>
        <v>#REF!</v>
      </c>
      <c r="B277" s="189" t="s">
        <v>544</v>
      </c>
      <c r="C277" s="189"/>
      <c r="D277" s="189"/>
      <c r="E277" s="189"/>
      <c r="F277" s="189"/>
      <c r="G277" s="189"/>
      <c r="H277" s="189"/>
      <c r="I277" s="109">
        <v>42.93</v>
      </c>
      <c r="J277" s="64" t="e">
        <f>J276</f>
        <v>#REF!</v>
      </c>
      <c r="K277" s="39" t="e">
        <f t="shared" si="28"/>
        <v>#REF!</v>
      </c>
      <c r="AC277" s="25" t="s">
        <v>609</v>
      </c>
      <c r="AD277" s="189" t="s">
        <v>544</v>
      </c>
      <c r="AE277" s="189"/>
      <c r="AF277" s="189"/>
      <c r="AG277" s="189"/>
      <c r="AH277" s="189"/>
      <c r="AI277" s="189"/>
      <c r="AJ277" s="189"/>
      <c r="AK277" s="109">
        <v>42.93</v>
      </c>
      <c r="AL277" s="64">
        <v>3</v>
      </c>
      <c r="AM277" s="39">
        <v>128.79</v>
      </c>
    </row>
    <row r="278" spans="1:40" ht="12" customHeight="1">
      <c r="A278" s="25" t="e">
        <f t="shared" si="27"/>
        <v>#REF!</v>
      </c>
      <c r="B278" s="189" t="s">
        <v>540</v>
      </c>
      <c r="C278" s="189"/>
      <c r="D278" s="189"/>
      <c r="E278" s="189"/>
      <c r="F278" s="189"/>
      <c r="G278" s="189"/>
      <c r="H278" s="189"/>
      <c r="I278" s="109">
        <v>33.65</v>
      </c>
      <c r="J278" s="64" t="e">
        <f>(#REF!+#REF!+#REF!)*#REF!</f>
        <v>#REF!</v>
      </c>
      <c r="K278" s="39" t="e">
        <f t="shared" si="28"/>
        <v>#REF!</v>
      </c>
      <c r="AC278" s="25" t="s">
        <v>609</v>
      </c>
      <c r="AD278" s="189" t="s">
        <v>540</v>
      </c>
      <c r="AE278" s="189"/>
      <c r="AF278" s="189"/>
      <c r="AG278" s="189"/>
      <c r="AH278" s="189"/>
      <c r="AI278" s="189"/>
      <c r="AJ278" s="189"/>
      <c r="AK278" s="109">
        <v>33.65</v>
      </c>
      <c r="AL278" s="64">
        <v>1</v>
      </c>
      <c r="AM278" s="39">
        <v>33.65</v>
      </c>
    </row>
    <row r="279" spans="1:40" ht="12" customHeight="1">
      <c r="A279" s="25" t="e">
        <f t="shared" si="27"/>
        <v>#REF!</v>
      </c>
      <c r="B279" s="189" t="s">
        <v>565</v>
      </c>
      <c r="C279" s="189"/>
      <c r="D279" s="189"/>
      <c r="E279" s="189"/>
      <c r="F279" s="189"/>
      <c r="G279" s="189"/>
      <c r="H279" s="189"/>
      <c r="I279" s="109">
        <f>I277</f>
        <v>42.93</v>
      </c>
      <c r="J279" s="64" t="e">
        <f>#REF!*#REF!</f>
        <v>#REF!</v>
      </c>
      <c r="K279" s="39" t="e">
        <f t="shared" si="28"/>
        <v>#REF!</v>
      </c>
      <c r="AC279" s="25" t="s">
        <v>609</v>
      </c>
      <c r="AD279" s="189" t="s">
        <v>565</v>
      </c>
      <c r="AE279" s="189"/>
      <c r="AF279" s="189"/>
      <c r="AG279" s="189"/>
      <c r="AH279" s="189"/>
      <c r="AI279" s="189"/>
      <c r="AJ279" s="189"/>
      <c r="AK279" s="109">
        <v>42.93</v>
      </c>
      <c r="AL279" s="64">
        <v>9</v>
      </c>
      <c r="AM279" s="39">
        <v>386.37</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customHeight="1">
      <c r="A281" s="25" t="e">
        <f t="shared" si="27"/>
        <v>#REF!</v>
      </c>
      <c r="B281" s="189" t="s">
        <v>545</v>
      </c>
      <c r="C281" s="189"/>
      <c r="D281" s="189"/>
      <c r="E281" s="189"/>
      <c r="F281" s="189"/>
      <c r="G281" s="189"/>
      <c r="H281" s="189"/>
      <c r="I281" s="109">
        <f>I278</f>
        <v>33.65</v>
      </c>
      <c r="J281" s="64" t="e">
        <f>(J80+J81+J82)*#REF!</f>
        <v>#REF!</v>
      </c>
      <c r="K281" s="39" t="e">
        <f t="shared" si="28"/>
        <v>#REF!</v>
      </c>
      <c r="AC281" s="25" t="s">
        <v>609</v>
      </c>
      <c r="AD281" s="189" t="s">
        <v>545</v>
      </c>
      <c r="AE281" s="189"/>
      <c r="AF281" s="189"/>
      <c r="AG281" s="189"/>
      <c r="AH281" s="189"/>
      <c r="AI281" s="189"/>
      <c r="AJ281" s="189"/>
      <c r="AK281" s="109">
        <v>33.65</v>
      </c>
      <c r="AL281" s="64">
        <v>6</v>
      </c>
      <c r="AM281" s="39">
        <v>201.89999999999998</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customHeight="1">
      <c r="A283" s="25" t="e">
        <f t="shared" si="27"/>
        <v>#REF!</v>
      </c>
      <c r="B283" s="189" t="s">
        <v>567</v>
      </c>
      <c r="C283" s="189"/>
      <c r="D283" s="189"/>
      <c r="E283" s="189"/>
      <c r="F283" s="189"/>
      <c r="G283" s="189"/>
      <c r="H283" s="189"/>
      <c r="I283" s="109">
        <v>38.57</v>
      </c>
      <c r="J283" s="64" t="e">
        <f>((#REF!*2)+(#REF!*5))*#REF!</f>
        <v>#REF!</v>
      </c>
      <c r="K283" s="39" t="e">
        <f t="shared" si="28"/>
        <v>#REF!</v>
      </c>
      <c r="AC283" s="25" t="s">
        <v>609</v>
      </c>
      <c r="AD283" s="189" t="s">
        <v>567</v>
      </c>
      <c r="AE283" s="189"/>
      <c r="AF283" s="189"/>
      <c r="AG283" s="189"/>
      <c r="AH283" s="189"/>
      <c r="AI283" s="189"/>
      <c r="AJ283" s="189"/>
      <c r="AK283" s="109">
        <v>38.57</v>
      </c>
      <c r="AL283" s="64">
        <v>8</v>
      </c>
      <c r="AM283" s="39">
        <v>308.56</v>
      </c>
    </row>
    <row r="284" spans="1:40" ht="12" customHeight="1">
      <c r="A284" s="25" t="e">
        <f t="shared" si="27"/>
        <v>#REF!</v>
      </c>
      <c r="B284" s="189" t="s">
        <v>542</v>
      </c>
      <c r="C284" s="189"/>
      <c r="D284" s="189"/>
      <c r="E284" s="189"/>
      <c r="F284" s="189"/>
      <c r="G284" s="189"/>
      <c r="H284" s="189"/>
      <c r="I284" s="109">
        <v>38.89</v>
      </c>
      <c r="J284" s="64" t="e">
        <f>#REF!*IF(#REF!="ja",1,0)*#REF!</f>
        <v>#REF!</v>
      </c>
      <c r="K284" s="39" t="e">
        <f t="shared" si="28"/>
        <v>#REF!</v>
      </c>
      <c r="AC284" s="25" t="s">
        <v>609</v>
      </c>
      <c r="AD284" s="189" t="s">
        <v>542</v>
      </c>
      <c r="AE284" s="189"/>
      <c r="AF284" s="189"/>
      <c r="AG284" s="189"/>
      <c r="AH284" s="189"/>
      <c r="AI284" s="189"/>
      <c r="AJ284" s="189"/>
      <c r="AK284" s="109">
        <v>38.89</v>
      </c>
      <c r="AL284" s="64">
        <v>3</v>
      </c>
      <c r="AM284" s="39">
        <v>116.67</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609</v>
      </c>
      <c r="AD286" s="188" t="s">
        <v>562</v>
      </c>
      <c r="AE286" s="188"/>
      <c r="AF286" s="188"/>
      <c r="AG286" s="188"/>
      <c r="AH286" s="188"/>
      <c r="AI286" s="188"/>
      <c r="AJ286" s="188"/>
      <c r="AK286" s="109">
        <v>34.770000000000003</v>
      </c>
      <c r="AL286" s="53">
        <v>2</v>
      </c>
      <c r="AM286" s="39">
        <v>69.540000000000006</v>
      </c>
      <c r="AN286" s="5">
        <v>1386</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832</v>
      </c>
      <c r="AE297" s="226"/>
      <c r="AF297" s="226"/>
      <c r="AG297" s="226"/>
      <c r="AH297" s="226"/>
      <c r="AI297" s="226"/>
      <c r="AJ297" s="226"/>
      <c r="AK297" s="226"/>
      <c r="AL297" s="59">
        <v>1</v>
      </c>
      <c r="AM297" s="126" t="s">
        <v>613</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179</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609</v>
      </c>
      <c r="AD313" s="95" t="s">
        <v>404</v>
      </c>
      <c r="AE313" s="189" t="s">
        <v>241</v>
      </c>
      <c r="AF313" s="189"/>
      <c r="AG313" s="189"/>
      <c r="AH313" s="189"/>
      <c r="AI313" s="189"/>
      <c r="AJ313" s="63" t="s">
        <v>333</v>
      </c>
      <c r="AK313" s="39">
        <v>14.8</v>
      </c>
      <c r="AL313" s="64">
        <v>1</v>
      </c>
      <c r="AM313" s="39">
        <v>14.8</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64</v>
      </c>
      <c r="AM332" s="39">
        <v>69.862857142857152</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49</v>
      </c>
      <c r="AM334" s="39">
        <v>118.776</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1212.5968571428571</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29.699999999999996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2</v>
      </c>
      <c r="AM594" s="34">
        <v>270.71999999999997</v>
      </c>
      <c r="AN594">
        <v>1340.0640000000001</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44.833333333333329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2022.8799999999997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18</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226.24</v>
      </c>
      <c r="AL619" s="53">
        <v>1</v>
      </c>
      <c r="AM619" s="34">
        <v>226.24</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1018.0800000000002</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1680</v>
      </c>
      <c r="AL624" s="53">
        <v>1</v>
      </c>
      <c r="AM624" s="144">
        <v>1680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3362.9439999999995</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449.83</v>
      </c>
      <c r="AL632" s="53">
        <v>1</v>
      </c>
      <c r="AM632" s="144">
        <v>449.83</v>
      </c>
      <c r="AN632" s="8"/>
      <c r="AO632" s="16" t="s">
        <v>491</v>
      </c>
      <c r="AP632" s="4">
        <v>1216.0400000000002</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609</v>
      </c>
      <c r="AD634" s="201" t="s">
        <v>551</v>
      </c>
      <c r="AE634" s="201"/>
      <c r="AF634" s="201"/>
      <c r="AG634" s="201"/>
      <c r="AH634" s="201"/>
      <c r="AI634" s="201"/>
      <c r="AJ634" s="201"/>
      <c r="AK634" s="81">
        <v>1611.4999999999998</v>
      </c>
      <c r="AL634" s="53">
        <v>1</v>
      </c>
      <c r="AM634" s="144">
        <v>1611.4999999999998</v>
      </c>
      <c r="AN634" s="8"/>
      <c r="AO634" s="16"/>
      <c r="AP634" s="4"/>
      <c r="AQ634" s="22"/>
      <c r="AR634" s="4"/>
      <c r="AS634" s="4"/>
      <c r="AT634" s="4"/>
      <c r="AU634" s="4"/>
      <c r="AV634" s="4"/>
      <c r="AW634" s="17"/>
    </row>
    <row r="635" spans="1:49" ht="12"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609</v>
      </c>
      <c r="AD635" s="201" t="s">
        <v>553</v>
      </c>
      <c r="AE635" s="201"/>
      <c r="AF635" s="201"/>
      <c r="AG635" s="201"/>
      <c r="AH635" s="201"/>
      <c r="AI635" s="201"/>
      <c r="AJ635" s="201"/>
      <c r="AK635" s="81">
        <v>2403.35</v>
      </c>
      <c r="AL635" s="53">
        <v>1</v>
      </c>
      <c r="AM635" s="144">
        <v>2403.35</v>
      </c>
      <c r="AN635" s="8"/>
      <c r="AO635" s="16"/>
      <c r="AP635" s="4"/>
      <c r="AQ635" s="22"/>
      <c r="AR635" s="4"/>
      <c r="AS635" s="4"/>
      <c r="AT635" s="4"/>
      <c r="AU635" s="4"/>
      <c r="AV635" s="4"/>
      <c r="AW635" s="17"/>
    </row>
    <row r="636" spans="1:49" ht="12"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609</v>
      </c>
      <c r="AD636" s="201" t="s">
        <v>552</v>
      </c>
      <c r="AE636" s="201"/>
      <c r="AF636" s="201"/>
      <c r="AG636" s="201"/>
      <c r="AH636" s="201"/>
      <c r="AI636" s="201"/>
      <c r="AJ636" s="201"/>
      <c r="AK636" s="81">
        <v>1386</v>
      </c>
      <c r="AL636" s="53">
        <v>1</v>
      </c>
      <c r="AM636" s="144">
        <v>1386</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1912.3368571428568</v>
      </c>
      <c r="AL637" s="53">
        <v>1</v>
      </c>
      <c r="AM637" s="144">
        <v>1912.3368571428568</v>
      </c>
      <c r="AN637" s="8"/>
      <c r="AO637" s="16" t="s">
        <v>556</v>
      </c>
      <c r="AP637" s="4">
        <v>5400.8499999999995</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1340.0640000000001</v>
      </c>
      <c r="AL638" s="53">
        <v>1</v>
      </c>
      <c r="AM638" s="144">
        <v>1340.0640000000001</v>
      </c>
      <c r="AN638" s="8"/>
      <c r="AO638" s="16" t="s">
        <v>554</v>
      </c>
      <c r="AP638" s="9">
        <v>9256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2022.8799999999997</v>
      </c>
      <c r="AL639" s="53">
        <v>1</v>
      </c>
      <c r="AM639" s="144">
        <v>2022.8799999999997</v>
      </c>
      <c r="AN639" s="8"/>
      <c r="AO639" s="16" t="s">
        <v>472</v>
      </c>
      <c r="AP639" s="9">
        <v>2362.1668571428568</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4578.9839999999995</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1018.0800000000002</v>
      </c>
      <c r="AL641" s="53">
        <v>1</v>
      </c>
      <c r="AM641" s="144">
        <v>1018.0800000000002</v>
      </c>
      <c r="AN641" s="8"/>
      <c r="AO641" s="16"/>
      <c r="AP641" s="10">
        <v>21598.000857142855</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21598.000857142859</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21598.000857142859</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-1161.8166857142858</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20436.184171428573</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762</v>
      </c>
      <c r="AE657" s="191"/>
      <c r="AF657" s="191"/>
      <c r="AG657" s="191"/>
      <c r="AH657" s="191"/>
      <c r="AI657" s="191"/>
      <c r="AJ657" s="191"/>
      <c r="AK657" s="191"/>
      <c r="AL657" s="191"/>
      <c r="AM657" s="191"/>
      <c r="AO657" s="121">
        <v>2</v>
      </c>
    </row>
    <row r="658" spans="1:47" ht="12.95" hidden="1"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613</v>
      </c>
      <c r="AD658" s="187" t="s">
        <v>724</v>
      </c>
      <c r="AE658" s="187"/>
      <c r="AF658" s="187"/>
      <c r="AG658" s="187"/>
      <c r="AH658" s="187"/>
      <c r="AI658" s="187"/>
      <c r="AJ658" s="187"/>
      <c r="AK658" s="187"/>
      <c r="AL658" s="187"/>
      <c r="AM658" s="187"/>
      <c r="AO658" s="120" t="s">
        <v>857</v>
      </c>
      <c r="AP658" s="120"/>
      <c r="AQ658" s="120"/>
      <c r="AR658" s="120"/>
      <c r="AS658" s="120"/>
      <c r="AT658" s="120"/>
      <c r="AU658" s="120"/>
    </row>
    <row r="659" spans="1:47" ht="12.95" hidden="1"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613</v>
      </c>
      <c r="AD659" s="187" t="s">
        <v>724</v>
      </c>
      <c r="AE659" s="187"/>
      <c r="AF659" s="187"/>
      <c r="AG659" s="187"/>
      <c r="AH659" s="187"/>
      <c r="AI659" s="187"/>
      <c r="AJ659" s="187"/>
      <c r="AK659" s="187"/>
      <c r="AL659" s="187"/>
      <c r="AM659" s="187"/>
      <c r="AO659" s="120" t="s">
        <v>857</v>
      </c>
      <c r="AP659" s="120"/>
      <c r="AQ659" s="120"/>
      <c r="AR659" s="120"/>
      <c r="AS659" s="120"/>
      <c r="AT659" s="120"/>
      <c r="AU659" s="120"/>
    </row>
    <row r="660" spans="1:47" ht="15" hidden="1"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613</v>
      </c>
      <c r="AD660" s="187" t="s">
        <v>724</v>
      </c>
      <c r="AE660" s="187"/>
      <c r="AF660" s="187"/>
      <c r="AG660" s="187"/>
      <c r="AH660" s="187"/>
      <c r="AI660" s="187"/>
      <c r="AJ660" s="187"/>
      <c r="AK660" s="187"/>
      <c r="AL660" s="187"/>
      <c r="AM660" s="187"/>
      <c r="AO660" s="120" t="s">
        <v>857</v>
      </c>
      <c r="AP660" s="120"/>
      <c r="AQ660" s="120"/>
      <c r="AR660" s="120"/>
      <c r="AS660" s="120"/>
      <c r="AT660" s="120"/>
      <c r="AU660" s="120"/>
    </row>
    <row r="661" spans="1:47" ht="15" hidden="1"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613</v>
      </c>
      <c r="AD661" s="187" t="s">
        <v>724</v>
      </c>
      <c r="AE661" s="187"/>
      <c r="AF661" s="187"/>
      <c r="AG661" s="187"/>
      <c r="AH661" s="187"/>
      <c r="AI661" s="187"/>
      <c r="AJ661" s="187"/>
      <c r="AK661" s="187"/>
      <c r="AL661" s="187"/>
      <c r="AM661" s="187"/>
      <c r="AO661" s="120" t="s">
        <v>857</v>
      </c>
      <c r="AP661" s="120"/>
      <c r="AQ661" s="120"/>
      <c r="AR661" s="120"/>
      <c r="AS661" s="120"/>
      <c r="AT661" s="120"/>
      <c r="AU661" s="120"/>
    </row>
    <row r="662" spans="1:47">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609</v>
      </c>
      <c r="AD662" s="187" t="s">
        <v>858</v>
      </c>
      <c r="AE662" s="187"/>
      <c r="AF662" s="187"/>
      <c r="AG662" s="187"/>
      <c r="AH662" s="187"/>
      <c r="AI662" s="187"/>
      <c r="AJ662" s="187"/>
      <c r="AK662" s="187"/>
      <c r="AL662" s="187"/>
      <c r="AM662" s="187"/>
      <c r="AO662" s="120" t="s">
        <v>857</v>
      </c>
      <c r="AP662" s="120"/>
      <c r="AQ662" s="120"/>
      <c r="AR662" s="120"/>
      <c r="AS662" s="120"/>
      <c r="AT662" s="120"/>
      <c r="AU662" s="120"/>
    </row>
    <row r="663" spans="1:47">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609</v>
      </c>
      <c r="AD663" s="187" t="s">
        <v>859</v>
      </c>
      <c r="AE663" s="187"/>
      <c r="AF663" s="187"/>
      <c r="AG663" s="187"/>
      <c r="AH663" s="187"/>
      <c r="AI663" s="187"/>
      <c r="AJ663" s="187"/>
      <c r="AK663" s="187"/>
      <c r="AL663" s="187"/>
      <c r="AM663" s="187"/>
      <c r="AO663" s="120" t="s">
        <v>857</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851</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798</v>
      </c>
      <c r="AG11" s="243"/>
      <c r="AH11" s="243"/>
      <c r="AI11" s="247" t="s">
        <v>870</v>
      </c>
      <c r="AJ11" s="248"/>
      <c r="AK11" s="270" t="s">
        <v>869</v>
      </c>
      <c r="AL11" s="271"/>
      <c r="AM11" s="272"/>
      <c r="AY11" s="114">
        <v>21091.22</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609</v>
      </c>
      <c r="AD29" s="237" t="s">
        <v>799</v>
      </c>
      <c r="AE29" s="237"/>
      <c r="AF29" s="237"/>
      <c r="AG29" s="237"/>
      <c r="AH29" s="237"/>
      <c r="AI29" s="237"/>
      <c r="AJ29" s="237"/>
      <c r="AK29" s="153">
        <v>1</v>
      </c>
      <c r="AL29" s="27"/>
      <c r="AM29" s="27"/>
      <c r="AO29" s="149"/>
      <c r="AP29" s="149"/>
      <c r="AQ29" s="149"/>
    </row>
    <row r="30" spans="1:43" hidden="1">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613</v>
      </c>
      <c r="AD30" s="238" t="s">
        <v>800</v>
      </c>
      <c r="AE30" s="238"/>
      <c r="AF30" s="238"/>
      <c r="AG30" s="238"/>
      <c r="AH30" s="238"/>
      <c r="AI30" s="238"/>
      <c r="AJ30" s="238"/>
      <c r="AK30" s="153">
        <v>1</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609</v>
      </c>
      <c r="AD37" s="93" t="s">
        <v>105</v>
      </c>
      <c r="AE37" s="30" t="s">
        <v>232</v>
      </c>
      <c r="AF37" s="135" t="s">
        <v>146</v>
      </c>
      <c r="AG37" s="136" t="s">
        <v>145</v>
      </c>
      <c r="AH37" s="135" t="s">
        <v>144</v>
      </c>
      <c r="AI37" s="136" t="s">
        <v>147</v>
      </c>
      <c r="AJ37" s="136" t="s">
        <v>149</v>
      </c>
      <c r="AK37" s="31">
        <v>2520</v>
      </c>
      <c r="AL37" s="32">
        <v>1</v>
      </c>
      <c r="AM37" s="39">
        <v>2520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2520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4</v>
      </c>
      <c r="AM168" s="39">
        <v>110.16</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449.83</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hidden="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613</v>
      </c>
      <c r="AD208" s="226" t="s">
        <v>853</v>
      </c>
      <c r="AE208" s="226"/>
      <c r="AF208" s="226"/>
      <c r="AG208" s="226"/>
      <c r="AH208" s="226"/>
      <c r="AI208" s="226"/>
      <c r="AJ208" s="226"/>
      <c r="AK208" s="226"/>
      <c r="AL208" s="59">
        <v>62</v>
      </c>
      <c r="AM208" s="60"/>
    </row>
    <row r="209" spans="1:39" ht="14.1" hidden="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613</v>
      </c>
      <c r="AD209" s="226" t="s">
        <v>854</v>
      </c>
      <c r="AE209" s="226"/>
      <c r="AF209" s="226"/>
      <c r="AG209" s="226"/>
      <c r="AH209" s="226"/>
      <c r="AI209" s="226"/>
      <c r="AJ209" s="226"/>
      <c r="AK209" s="226"/>
      <c r="AL209" s="59">
        <v>1</v>
      </c>
      <c r="AM209" s="119" t="b">
        <v>1</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854</v>
      </c>
      <c r="AE210" s="226"/>
      <c r="AF210" s="226"/>
      <c r="AG210" s="226"/>
      <c r="AH210" s="226"/>
      <c r="AI210" s="226"/>
      <c r="AJ210" s="226"/>
      <c r="AK210" s="226"/>
      <c r="AL210" s="59">
        <v>1</v>
      </c>
      <c r="AM210" s="119" t="b">
        <v>1</v>
      </c>
    </row>
    <row r="211" spans="1:39" ht="14.1" hidden="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613</v>
      </c>
      <c r="AD211" s="226" t="s">
        <v>854</v>
      </c>
      <c r="AE211" s="226"/>
      <c r="AF211" s="226"/>
      <c r="AG211" s="226"/>
      <c r="AH211" s="226"/>
      <c r="AI211" s="226"/>
      <c r="AJ211" s="226"/>
      <c r="AK211" s="226"/>
      <c r="AL211" s="59">
        <v>1</v>
      </c>
      <c r="AM211" s="119" t="b">
        <v>1</v>
      </c>
    </row>
    <row r="212" spans="1:39" ht="14.1" hidden="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613</v>
      </c>
      <c r="AD212" s="226" t="s">
        <v>854</v>
      </c>
      <c r="AE212" s="226"/>
      <c r="AF212" s="226"/>
      <c r="AG212" s="226"/>
      <c r="AH212" s="226"/>
      <c r="AI212" s="226"/>
      <c r="AJ212" s="226"/>
      <c r="AK212" s="226"/>
      <c r="AL212" s="59">
        <v>1</v>
      </c>
      <c r="AM212" s="119" t="b">
        <v>1</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854</v>
      </c>
      <c r="AE213" s="226"/>
      <c r="AF213" s="226"/>
      <c r="AG213" s="226"/>
      <c r="AH213" s="226"/>
      <c r="AI213" s="226"/>
      <c r="AJ213" s="226"/>
      <c r="AK213" s="226"/>
      <c r="AL213" s="59">
        <v>1</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854</v>
      </c>
      <c r="AE214" s="226"/>
      <c r="AF214" s="226"/>
      <c r="AG214" s="226"/>
      <c r="AH214" s="226"/>
      <c r="AI214" s="226"/>
      <c r="AJ214" s="226"/>
      <c r="AK214" s="226"/>
      <c r="AL214" s="59">
        <v>1</v>
      </c>
      <c r="AM214" s="119" t="b">
        <v>1</v>
      </c>
    </row>
    <row r="215" spans="1:39" ht="14.1" hidden="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613</v>
      </c>
      <c r="AD215" s="226" t="s">
        <v>854</v>
      </c>
      <c r="AE215" s="226"/>
      <c r="AF215" s="226"/>
      <c r="AG215" s="226"/>
      <c r="AH215" s="226"/>
      <c r="AI215" s="226"/>
      <c r="AJ215" s="226"/>
      <c r="AK215" s="226"/>
      <c r="AL215" s="59">
        <v>1</v>
      </c>
      <c r="AM215" s="119" t="b">
        <v>1</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854</v>
      </c>
      <c r="AE216" s="226"/>
      <c r="AF216" s="226"/>
      <c r="AG216" s="226"/>
      <c r="AH216" s="226"/>
      <c r="AI216" s="226"/>
      <c r="AJ216" s="226"/>
      <c r="AK216" s="226"/>
      <c r="AL216" s="59">
        <v>1</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854</v>
      </c>
      <c r="AE217" s="226"/>
      <c r="AF217" s="226"/>
      <c r="AG217" s="226"/>
      <c r="AH217" s="226"/>
      <c r="AI217" s="226"/>
      <c r="AJ217" s="226"/>
      <c r="AK217" s="226"/>
      <c r="AL217" s="59">
        <v>1</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854</v>
      </c>
      <c r="AE218" s="226"/>
      <c r="AF218" s="226"/>
      <c r="AG218" s="226"/>
      <c r="AH218" s="226"/>
      <c r="AI218" s="226"/>
      <c r="AJ218" s="226"/>
      <c r="AK218" s="226"/>
      <c r="AL218" s="59">
        <v>1</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854</v>
      </c>
      <c r="AE219" s="226"/>
      <c r="AF219" s="226"/>
      <c r="AG219" s="226"/>
      <c r="AH219" s="226"/>
      <c r="AI219" s="226"/>
      <c r="AJ219" s="226"/>
      <c r="AK219" s="226"/>
      <c r="AL219" s="59">
        <v>1</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854</v>
      </c>
      <c r="AE220" s="226"/>
      <c r="AF220" s="226"/>
      <c r="AG220" s="226"/>
      <c r="AH220" s="226"/>
      <c r="AI220" s="226"/>
      <c r="AJ220" s="226"/>
      <c r="AK220" s="226"/>
      <c r="AL220" s="59">
        <v>1</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854</v>
      </c>
      <c r="AE221" s="226"/>
      <c r="AF221" s="226"/>
      <c r="AG221" s="226"/>
      <c r="AH221" s="226"/>
      <c r="AI221" s="226"/>
      <c r="AJ221" s="226"/>
      <c r="AK221" s="226"/>
      <c r="AL221" s="59">
        <v>1</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854</v>
      </c>
      <c r="AE222" s="226"/>
      <c r="AF222" s="226"/>
      <c r="AG222" s="226"/>
      <c r="AH222" s="226"/>
      <c r="AI222" s="226"/>
      <c r="AJ222" s="226"/>
      <c r="AK222" s="226"/>
      <c r="AL222" s="59">
        <v>1</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854</v>
      </c>
      <c r="AE223" s="226"/>
      <c r="AF223" s="226"/>
      <c r="AG223" s="226"/>
      <c r="AH223" s="226"/>
      <c r="AI223" s="226"/>
      <c r="AJ223" s="226"/>
      <c r="AK223" s="226"/>
      <c r="AL223" s="59">
        <v>1</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854</v>
      </c>
      <c r="AE224" s="226"/>
      <c r="AF224" s="226"/>
      <c r="AG224" s="226"/>
      <c r="AH224" s="226"/>
      <c r="AI224" s="226"/>
      <c r="AJ224" s="226"/>
      <c r="AK224" s="226"/>
      <c r="AL224" s="59">
        <v>1</v>
      </c>
      <c r="AM224" s="119" t="b">
        <v>1</v>
      </c>
    </row>
    <row r="225" spans="1:40" ht="12"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609</v>
      </c>
      <c r="AD225" s="189" t="s">
        <v>523</v>
      </c>
      <c r="AE225" s="189"/>
      <c r="AF225" s="189"/>
      <c r="AG225" s="189"/>
      <c r="AH225" s="189"/>
      <c r="AI225" s="189"/>
      <c r="AJ225" s="189"/>
      <c r="AK225" s="109">
        <v>24.13</v>
      </c>
      <c r="AL225" s="64">
        <v>53</v>
      </c>
      <c r="AM225" s="39">
        <v>1278.8899999999999</v>
      </c>
    </row>
    <row r="226" spans="1:40" ht="12" customHeight="1">
      <c r="A226" s="25" t="e">
        <f t="shared" si="21"/>
        <v>#REF!</v>
      </c>
      <c r="B226" s="189" t="s">
        <v>561</v>
      </c>
      <c r="C226" s="189"/>
      <c r="D226" s="189"/>
      <c r="E226" s="189"/>
      <c r="F226" s="189"/>
      <c r="G226" s="189"/>
      <c r="H226" s="189"/>
      <c r="I226" s="109">
        <v>30.65</v>
      </c>
      <c r="J226" s="64" t="e">
        <f>#REF!*#REF!</f>
        <v>#REF!</v>
      </c>
      <c r="K226" s="39" t="e">
        <f t="shared" si="22"/>
        <v>#REF!</v>
      </c>
      <c r="AC226" s="25" t="s">
        <v>609</v>
      </c>
      <c r="AD226" s="189" t="s">
        <v>561</v>
      </c>
      <c r="AE226" s="189"/>
      <c r="AF226" s="189"/>
      <c r="AG226" s="189"/>
      <c r="AH226" s="189"/>
      <c r="AI226" s="189"/>
      <c r="AJ226" s="189"/>
      <c r="AK226" s="109">
        <v>30.65</v>
      </c>
      <c r="AL226" s="64">
        <v>3</v>
      </c>
      <c r="AM226" s="39">
        <v>91.949999999999989</v>
      </c>
    </row>
    <row r="227" spans="1:40" ht="12" customHeight="1">
      <c r="A227" s="25" t="e">
        <f t="shared" si="21"/>
        <v>#REF!</v>
      </c>
      <c r="B227" s="189" t="s">
        <v>564</v>
      </c>
      <c r="C227" s="189"/>
      <c r="D227" s="189"/>
      <c r="E227" s="189"/>
      <c r="F227" s="189"/>
      <c r="G227" s="189"/>
      <c r="H227" s="189"/>
      <c r="I227" s="109">
        <v>35.229999999999997</v>
      </c>
      <c r="J227" s="64" t="e">
        <f>#REF!*#REF!</f>
        <v>#REF!</v>
      </c>
      <c r="K227" s="39" t="e">
        <f t="shared" si="22"/>
        <v>#REF!</v>
      </c>
      <c r="AC227" s="25" t="s">
        <v>609</v>
      </c>
      <c r="AD227" s="189" t="s">
        <v>564</v>
      </c>
      <c r="AE227" s="189"/>
      <c r="AF227" s="189"/>
      <c r="AG227" s="189"/>
      <c r="AH227" s="189"/>
      <c r="AI227" s="189"/>
      <c r="AJ227" s="189"/>
      <c r="AK227" s="109">
        <v>35.229999999999997</v>
      </c>
      <c r="AL227" s="64">
        <v>4</v>
      </c>
      <c r="AM227" s="39">
        <v>140.91999999999999</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customHeight="1">
      <c r="A229" s="25" t="e">
        <f t="shared" si="21"/>
        <v>#REF!</v>
      </c>
      <c r="B229" s="189" t="s">
        <v>588</v>
      </c>
      <c r="C229" s="189"/>
      <c r="D229" s="189"/>
      <c r="E229" s="189"/>
      <c r="F229" s="189"/>
      <c r="G229" s="189"/>
      <c r="H229" s="189"/>
      <c r="I229" s="109">
        <v>55.62</v>
      </c>
      <c r="J229" s="64" t="e">
        <f>#REF!*IF(#REF!="3-fasig",1,0)*#REF!</f>
        <v>#REF!</v>
      </c>
      <c r="K229" s="39" t="e">
        <f t="shared" si="22"/>
        <v>#REF!</v>
      </c>
      <c r="AC229" s="25" t="s">
        <v>609</v>
      </c>
      <c r="AD229" s="189" t="s">
        <v>588</v>
      </c>
      <c r="AE229" s="189"/>
      <c r="AF229" s="189"/>
      <c r="AG229" s="189"/>
      <c r="AH229" s="189"/>
      <c r="AI229" s="189"/>
      <c r="AJ229" s="189"/>
      <c r="AK229" s="109">
        <v>55.62</v>
      </c>
      <c r="AL229" s="64">
        <v>1</v>
      </c>
      <c r="AM229" s="39">
        <v>55.62</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609</v>
      </c>
      <c r="AD232" s="189" t="s">
        <v>769</v>
      </c>
      <c r="AE232" s="189"/>
      <c r="AF232" s="189"/>
      <c r="AG232" s="189"/>
      <c r="AH232" s="189"/>
      <c r="AI232" s="189"/>
      <c r="AJ232" s="189"/>
      <c r="AK232" s="107">
        <v>44.12</v>
      </c>
      <c r="AL232" s="64">
        <v>1</v>
      </c>
      <c r="AM232" s="39">
        <v>44.12</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1611.4999999999998</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hidden="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613</v>
      </c>
      <c r="AD245" s="226" t="s">
        <v>853</v>
      </c>
      <c r="AE245" s="226"/>
      <c r="AF245" s="226"/>
      <c r="AG245" s="226"/>
      <c r="AH245" s="226"/>
      <c r="AI245" s="226"/>
      <c r="AJ245" s="226"/>
      <c r="AK245" s="226"/>
      <c r="AL245" s="59">
        <v>60</v>
      </c>
      <c r="AM245" s="60"/>
    </row>
    <row r="246" spans="1:40" ht="14.1" hidden="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613</v>
      </c>
      <c r="AD246" s="226" t="s">
        <v>854</v>
      </c>
      <c r="AE246" s="226"/>
      <c r="AF246" s="226"/>
      <c r="AG246" s="226"/>
      <c r="AH246" s="226"/>
      <c r="AI246" s="226"/>
      <c r="AJ246" s="226"/>
      <c r="AK246" s="226"/>
      <c r="AL246" s="59">
        <v>1</v>
      </c>
      <c r="AM246" s="119" t="b">
        <v>1</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854</v>
      </c>
      <c r="AE247" s="226"/>
      <c r="AF247" s="226"/>
      <c r="AG247" s="226"/>
      <c r="AH247" s="226"/>
      <c r="AI247" s="226"/>
      <c r="AJ247" s="226"/>
      <c r="AK247" s="226"/>
      <c r="AL247" s="59">
        <v>1</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854</v>
      </c>
      <c r="AE248" s="226"/>
      <c r="AF248" s="226"/>
      <c r="AG248" s="226"/>
      <c r="AH248" s="226"/>
      <c r="AI248" s="226"/>
      <c r="AJ248" s="226"/>
      <c r="AK248" s="226"/>
      <c r="AL248" s="59">
        <v>1</v>
      </c>
      <c r="AM248" s="119" t="b">
        <v>1</v>
      </c>
    </row>
    <row r="249" spans="1:40" ht="14.1" hidden="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613</v>
      </c>
      <c r="AD249" s="226" t="s">
        <v>854</v>
      </c>
      <c r="AE249" s="226"/>
      <c r="AF249" s="226"/>
      <c r="AG249" s="226"/>
      <c r="AH249" s="226"/>
      <c r="AI249" s="226"/>
      <c r="AJ249" s="226"/>
      <c r="AK249" s="226"/>
      <c r="AL249" s="59">
        <v>1</v>
      </c>
      <c r="AM249" s="119" t="b">
        <v>1</v>
      </c>
    </row>
    <row r="250" spans="1:40" ht="14.1" hidden="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613</v>
      </c>
      <c r="AD250" s="226" t="s">
        <v>854</v>
      </c>
      <c r="AE250" s="226"/>
      <c r="AF250" s="226"/>
      <c r="AG250" s="226"/>
      <c r="AH250" s="226"/>
      <c r="AI250" s="226"/>
      <c r="AJ250" s="226"/>
      <c r="AK250" s="226"/>
      <c r="AL250" s="59">
        <v>1</v>
      </c>
      <c r="AM250" s="119" t="b">
        <v>1</v>
      </c>
    </row>
    <row r="251" spans="1:40" ht="14.1" hidden="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613</v>
      </c>
      <c r="AD251" s="226" t="s">
        <v>854</v>
      </c>
      <c r="AE251" s="226"/>
      <c r="AF251" s="226"/>
      <c r="AG251" s="226"/>
      <c r="AH251" s="226"/>
      <c r="AI251" s="226"/>
      <c r="AJ251" s="226"/>
      <c r="AK251" s="226"/>
      <c r="AL251" s="59">
        <v>1</v>
      </c>
      <c r="AM251" s="119" t="b">
        <v>1</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854</v>
      </c>
      <c r="AE252" s="226"/>
      <c r="AF252" s="226"/>
      <c r="AG252" s="226"/>
      <c r="AH252" s="226"/>
      <c r="AI252" s="226"/>
      <c r="AJ252" s="226"/>
      <c r="AK252" s="226"/>
      <c r="AL252" s="59">
        <v>1</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855</v>
      </c>
      <c r="AE253" s="226"/>
      <c r="AF253" s="226"/>
      <c r="AG253" s="226"/>
      <c r="AH253" s="226"/>
      <c r="AI253" s="226"/>
      <c r="AJ253" s="226"/>
      <c r="AK253" s="226"/>
      <c r="AL253" s="59">
        <v>1</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854</v>
      </c>
      <c r="AE254" s="226"/>
      <c r="AF254" s="226"/>
      <c r="AG254" s="226"/>
      <c r="AH254" s="226"/>
      <c r="AI254" s="226"/>
      <c r="AJ254" s="226"/>
      <c r="AK254" s="226"/>
      <c r="AL254" s="59">
        <v>1</v>
      </c>
      <c r="AM254" s="119" t="b">
        <v>1</v>
      </c>
    </row>
    <row r="255" spans="1:40" ht="12"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609</v>
      </c>
      <c r="AD255" s="189" t="s">
        <v>535</v>
      </c>
      <c r="AE255" s="189"/>
      <c r="AF255" s="189"/>
      <c r="AG255" s="189"/>
      <c r="AH255" s="189"/>
      <c r="AI255" s="189"/>
      <c r="AJ255" s="189"/>
      <c r="AK255" s="109">
        <v>33.450000000000003</v>
      </c>
      <c r="AL255" s="64">
        <v>30</v>
      </c>
      <c r="AM255" s="39">
        <v>1003.5000000000001</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customHeight="1">
      <c r="A258" s="25" t="e">
        <f t="shared" si="25"/>
        <v>#REF!</v>
      </c>
      <c r="B258" s="189" t="s">
        <v>541</v>
      </c>
      <c r="C258" s="189"/>
      <c r="D258" s="189"/>
      <c r="E258" s="189"/>
      <c r="F258" s="189"/>
      <c r="G258" s="189"/>
      <c r="H258" s="189"/>
      <c r="I258" s="109">
        <v>49.91</v>
      </c>
      <c r="J258" s="64" t="e">
        <f>#REF!*#REF!</f>
        <v>#REF!</v>
      </c>
      <c r="K258" s="39" t="e">
        <f t="shared" si="24"/>
        <v>#REF!</v>
      </c>
      <c r="AC258" s="25" t="s">
        <v>609</v>
      </c>
      <c r="AD258" s="189" t="s">
        <v>541</v>
      </c>
      <c r="AE258" s="189"/>
      <c r="AF258" s="189"/>
      <c r="AG258" s="189"/>
      <c r="AH258" s="189"/>
      <c r="AI258" s="189"/>
      <c r="AJ258" s="189"/>
      <c r="AK258" s="109">
        <v>49.91</v>
      </c>
      <c r="AL258" s="64">
        <v>25</v>
      </c>
      <c r="AM258" s="39">
        <v>1247.75</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customHeight="1">
      <c r="A261" s="25" t="e">
        <f t="shared" si="25"/>
        <v>#REF!</v>
      </c>
      <c r="B261" s="189" t="s">
        <v>532</v>
      </c>
      <c r="C261" s="189"/>
      <c r="D261" s="189"/>
      <c r="E261" s="189"/>
      <c r="F261" s="189"/>
      <c r="G261" s="189"/>
      <c r="H261" s="189"/>
      <c r="I261" s="109">
        <v>30.42</v>
      </c>
      <c r="J261" s="64" t="e">
        <f>J89*#REF!</f>
        <v>#REF!</v>
      </c>
      <c r="K261" s="39" t="e">
        <f t="shared" si="24"/>
        <v>#REF!</v>
      </c>
      <c r="AC261" s="25" t="s">
        <v>609</v>
      </c>
      <c r="AD261" s="189" t="s">
        <v>532</v>
      </c>
      <c r="AE261" s="189"/>
      <c r="AF261" s="189"/>
      <c r="AG261" s="189"/>
      <c r="AH261" s="189"/>
      <c r="AI261" s="189"/>
      <c r="AJ261" s="189"/>
      <c r="AK261" s="109">
        <v>30.42</v>
      </c>
      <c r="AL261" s="64">
        <v>5</v>
      </c>
      <c r="AM261" s="39">
        <v>152.10000000000002</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2403.35</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hidden="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613</v>
      </c>
      <c r="AD265" s="226" t="s">
        <v>853</v>
      </c>
      <c r="AE265" s="226"/>
      <c r="AF265" s="226"/>
      <c r="AG265" s="226"/>
      <c r="AH265" s="226"/>
      <c r="AI265" s="226"/>
      <c r="AJ265" s="226"/>
      <c r="AK265" s="226"/>
      <c r="AL265" s="59">
        <v>35</v>
      </c>
      <c r="AM265" s="60"/>
    </row>
    <row r="266" spans="1:40" ht="14.1" hidden="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613</v>
      </c>
      <c r="AD266" s="226" t="s">
        <v>854</v>
      </c>
      <c r="AE266" s="226"/>
      <c r="AF266" s="226"/>
      <c r="AG266" s="226"/>
      <c r="AH266" s="226"/>
      <c r="AI266" s="226"/>
      <c r="AJ266" s="226"/>
      <c r="AK266" s="226"/>
      <c r="AL266" s="59">
        <v>1</v>
      </c>
      <c r="AM266" s="119" t="b">
        <v>1</v>
      </c>
    </row>
    <row r="267" spans="1:40" ht="14.1" hidden="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613</v>
      </c>
      <c r="AD267" s="226" t="s">
        <v>854</v>
      </c>
      <c r="AE267" s="226"/>
      <c r="AF267" s="226"/>
      <c r="AG267" s="226"/>
      <c r="AH267" s="226"/>
      <c r="AI267" s="226"/>
      <c r="AJ267" s="226"/>
      <c r="AK267" s="226"/>
      <c r="AL267" s="59">
        <v>1</v>
      </c>
      <c r="AM267" s="119" t="b">
        <v>1</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854</v>
      </c>
      <c r="AE268" s="226"/>
      <c r="AF268" s="226"/>
      <c r="AG268" s="226"/>
      <c r="AH268" s="226"/>
      <c r="AI268" s="226"/>
      <c r="AJ268" s="226"/>
      <c r="AK268" s="226"/>
      <c r="AL268" s="59">
        <v>1</v>
      </c>
      <c r="AM268" s="119" t="b">
        <v>1</v>
      </c>
    </row>
    <row r="269" spans="1:40" ht="14.1" hidden="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613</v>
      </c>
      <c r="AD269" s="226" t="s">
        <v>854</v>
      </c>
      <c r="AE269" s="226"/>
      <c r="AF269" s="226"/>
      <c r="AG269" s="226"/>
      <c r="AH269" s="226"/>
      <c r="AI269" s="226"/>
      <c r="AJ269" s="226"/>
      <c r="AK269" s="226"/>
      <c r="AL269" s="59">
        <v>1</v>
      </c>
      <c r="AM269" s="119" t="b">
        <v>1</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854</v>
      </c>
      <c r="AE270" s="226"/>
      <c r="AF270" s="226"/>
      <c r="AG270" s="226"/>
      <c r="AH270" s="226"/>
      <c r="AI270" s="226"/>
      <c r="AJ270" s="226"/>
      <c r="AK270" s="226"/>
      <c r="AL270" s="59">
        <v>1</v>
      </c>
      <c r="AM270" s="119" t="b">
        <v>1</v>
      </c>
    </row>
    <row r="271" spans="1:40" ht="14.1" hidden="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613</v>
      </c>
      <c r="AD271" s="226" t="s">
        <v>854</v>
      </c>
      <c r="AE271" s="226"/>
      <c r="AF271" s="226"/>
      <c r="AG271" s="226"/>
      <c r="AH271" s="226"/>
      <c r="AI271" s="226"/>
      <c r="AJ271" s="226"/>
      <c r="AK271" s="226"/>
      <c r="AL271" s="59">
        <v>1</v>
      </c>
      <c r="AM271" s="119" t="b">
        <v>1</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854</v>
      </c>
      <c r="AE272" s="226"/>
      <c r="AF272" s="226"/>
      <c r="AG272" s="226"/>
      <c r="AH272" s="226"/>
      <c r="AI272" s="226"/>
      <c r="AJ272" s="226"/>
      <c r="AK272" s="226"/>
      <c r="AL272" s="59">
        <v>1</v>
      </c>
      <c r="AM272" s="119" t="b">
        <v>1</v>
      </c>
    </row>
    <row r="273" spans="1:40" ht="14.1" hidden="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613</v>
      </c>
      <c r="AD273" s="226" t="s">
        <v>854</v>
      </c>
      <c r="AE273" s="226"/>
      <c r="AF273" s="226"/>
      <c r="AG273" s="226"/>
      <c r="AH273" s="226"/>
      <c r="AI273" s="226"/>
      <c r="AJ273" s="226"/>
      <c r="AK273" s="226"/>
      <c r="AL273" s="59">
        <v>1</v>
      </c>
      <c r="AM273" s="119" t="b">
        <v>1</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854</v>
      </c>
      <c r="AE274" s="226"/>
      <c r="AF274" s="226"/>
      <c r="AG274" s="226"/>
      <c r="AH274" s="226"/>
      <c r="AI274" s="226"/>
      <c r="AJ274" s="226"/>
      <c r="AK274" s="226"/>
      <c r="AL274" s="59">
        <v>1</v>
      </c>
      <c r="AM274" s="119" t="b">
        <v>1</v>
      </c>
    </row>
    <row r="275" spans="1:40" ht="14.1" hidden="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613</v>
      </c>
      <c r="AD275" s="226" t="s">
        <v>854</v>
      </c>
      <c r="AE275" s="226"/>
      <c r="AF275" s="226"/>
      <c r="AG275" s="226"/>
      <c r="AH275" s="226"/>
      <c r="AI275" s="226"/>
      <c r="AJ275" s="226"/>
      <c r="AK275" s="226"/>
      <c r="AL275" s="59">
        <v>1</v>
      </c>
      <c r="AM275" s="119" t="b">
        <v>1</v>
      </c>
    </row>
    <row r="276" spans="1:40" ht="12"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609</v>
      </c>
      <c r="AD276" s="189" t="s">
        <v>539</v>
      </c>
      <c r="AE276" s="189"/>
      <c r="AF276" s="189"/>
      <c r="AG276" s="189"/>
      <c r="AH276" s="189"/>
      <c r="AI276" s="189"/>
      <c r="AJ276" s="189"/>
      <c r="AK276" s="109">
        <v>46.84</v>
      </c>
      <c r="AL276" s="64">
        <v>3</v>
      </c>
      <c r="AM276" s="39">
        <v>140.52000000000001</v>
      </c>
    </row>
    <row r="277" spans="1:40" ht="12" customHeight="1">
      <c r="A277" s="25" t="e">
        <f t="shared" si="27"/>
        <v>#REF!</v>
      </c>
      <c r="B277" s="189" t="s">
        <v>544</v>
      </c>
      <c r="C277" s="189"/>
      <c r="D277" s="189"/>
      <c r="E277" s="189"/>
      <c r="F277" s="189"/>
      <c r="G277" s="189"/>
      <c r="H277" s="189"/>
      <c r="I277" s="109">
        <v>42.93</v>
      </c>
      <c r="J277" s="64" t="e">
        <f>J276</f>
        <v>#REF!</v>
      </c>
      <c r="K277" s="39" t="e">
        <f t="shared" si="28"/>
        <v>#REF!</v>
      </c>
      <c r="AC277" s="25" t="s">
        <v>609</v>
      </c>
      <c r="AD277" s="189" t="s">
        <v>544</v>
      </c>
      <c r="AE277" s="189"/>
      <c r="AF277" s="189"/>
      <c r="AG277" s="189"/>
      <c r="AH277" s="189"/>
      <c r="AI277" s="189"/>
      <c r="AJ277" s="189"/>
      <c r="AK277" s="109">
        <v>42.93</v>
      </c>
      <c r="AL277" s="64">
        <v>3</v>
      </c>
      <c r="AM277" s="39">
        <v>128.79</v>
      </c>
    </row>
    <row r="278" spans="1:40" ht="12" customHeight="1">
      <c r="A278" s="25" t="e">
        <f t="shared" si="27"/>
        <v>#REF!</v>
      </c>
      <c r="B278" s="189" t="s">
        <v>540</v>
      </c>
      <c r="C278" s="189"/>
      <c r="D278" s="189"/>
      <c r="E278" s="189"/>
      <c r="F278" s="189"/>
      <c r="G278" s="189"/>
      <c r="H278" s="189"/>
      <c r="I278" s="109">
        <v>33.65</v>
      </c>
      <c r="J278" s="64" t="e">
        <f>(#REF!+#REF!+#REF!)*#REF!</f>
        <v>#REF!</v>
      </c>
      <c r="K278" s="39" t="e">
        <f t="shared" si="28"/>
        <v>#REF!</v>
      </c>
      <c r="AC278" s="25" t="s">
        <v>609</v>
      </c>
      <c r="AD278" s="189" t="s">
        <v>540</v>
      </c>
      <c r="AE278" s="189"/>
      <c r="AF278" s="189"/>
      <c r="AG278" s="189"/>
      <c r="AH278" s="189"/>
      <c r="AI278" s="189"/>
      <c r="AJ278" s="189"/>
      <c r="AK278" s="109">
        <v>33.65</v>
      </c>
      <c r="AL278" s="64">
        <v>1</v>
      </c>
      <c r="AM278" s="39">
        <v>33.65</v>
      </c>
    </row>
    <row r="279" spans="1:40" ht="12" customHeight="1">
      <c r="A279" s="25" t="e">
        <f t="shared" si="27"/>
        <v>#REF!</v>
      </c>
      <c r="B279" s="189" t="s">
        <v>565</v>
      </c>
      <c r="C279" s="189"/>
      <c r="D279" s="189"/>
      <c r="E279" s="189"/>
      <c r="F279" s="189"/>
      <c r="G279" s="189"/>
      <c r="H279" s="189"/>
      <c r="I279" s="109">
        <f>I277</f>
        <v>42.93</v>
      </c>
      <c r="J279" s="64" t="e">
        <f>#REF!*#REF!</f>
        <v>#REF!</v>
      </c>
      <c r="K279" s="39" t="e">
        <f t="shared" si="28"/>
        <v>#REF!</v>
      </c>
      <c r="AC279" s="25" t="s">
        <v>609</v>
      </c>
      <c r="AD279" s="189" t="s">
        <v>565</v>
      </c>
      <c r="AE279" s="189"/>
      <c r="AF279" s="189"/>
      <c r="AG279" s="189"/>
      <c r="AH279" s="189"/>
      <c r="AI279" s="189"/>
      <c r="AJ279" s="189"/>
      <c r="AK279" s="109">
        <v>42.93</v>
      </c>
      <c r="AL279" s="64">
        <v>9</v>
      </c>
      <c r="AM279" s="39">
        <v>386.37</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customHeight="1">
      <c r="A281" s="25" t="e">
        <f t="shared" si="27"/>
        <v>#REF!</v>
      </c>
      <c r="B281" s="189" t="s">
        <v>545</v>
      </c>
      <c r="C281" s="189"/>
      <c r="D281" s="189"/>
      <c r="E281" s="189"/>
      <c r="F281" s="189"/>
      <c r="G281" s="189"/>
      <c r="H281" s="189"/>
      <c r="I281" s="109">
        <f>I278</f>
        <v>33.65</v>
      </c>
      <c r="J281" s="64" t="e">
        <f>(J80+J81+J82)*#REF!</f>
        <v>#REF!</v>
      </c>
      <c r="K281" s="39" t="e">
        <f t="shared" si="28"/>
        <v>#REF!</v>
      </c>
      <c r="AC281" s="25" t="s">
        <v>609</v>
      </c>
      <c r="AD281" s="189" t="s">
        <v>545</v>
      </c>
      <c r="AE281" s="189"/>
      <c r="AF281" s="189"/>
      <c r="AG281" s="189"/>
      <c r="AH281" s="189"/>
      <c r="AI281" s="189"/>
      <c r="AJ281" s="189"/>
      <c r="AK281" s="109">
        <v>33.65</v>
      </c>
      <c r="AL281" s="64">
        <v>6</v>
      </c>
      <c r="AM281" s="39">
        <v>201.89999999999998</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customHeight="1">
      <c r="A283" s="25" t="e">
        <f t="shared" si="27"/>
        <v>#REF!</v>
      </c>
      <c r="B283" s="189" t="s">
        <v>567</v>
      </c>
      <c r="C283" s="189"/>
      <c r="D283" s="189"/>
      <c r="E283" s="189"/>
      <c r="F283" s="189"/>
      <c r="G283" s="189"/>
      <c r="H283" s="189"/>
      <c r="I283" s="109">
        <v>38.57</v>
      </c>
      <c r="J283" s="64" t="e">
        <f>((#REF!*2)+(#REF!*5))*#REF!</f>
        <v>#REF!</v>
      </c>
      <c r="K283" s="39" t="e">
        <f t="shared" si="28"/>
        <v>#REF!</v>
      </c>
      <c r="AC283" s="25" t="s">
        <v>609</v>
      </c>
      <c r="AD283" s="189" t="s">
        <v>567</v>
      </c>
      <c r="AE283" s="189"/>
      <c r="AF283" s="189"/>
      <c r="AG283" s="189"/>
      <c r="AH283" s="189"/>
      <c r="AI283" s="189"/>
      <c r="AJ283" s="189"/>
      <c r="AK283" s="109">
        <v>38.57</v>
      </c>
      <c r="AL283" s="64">
        <v>8</v>
      </c>
      <c r="AM283" s="39">
        <v>308.56</v>
      </c>
    </row>
    <row r="284" spans="1:40" ht="12" customHeight="1">
      <c r="A284" s="25" t="e">
        <f t="shared" si="27"/>
        <v>#REF!</v>
      </c>
      <c r="B284" s="189" t="s">
        <v>542</v>
      </c>
      <c r="C284" s="189"/>
      <c r="D284" s="189"/>
      <c r="E284" s="189"/>
      <c r="F284" s="189"/>
      <c r="G284" s="189"/>
      <c r="H284" s="189"/>
      <c r="I284" s="109">
        <v>38.89</v>
      </c>
      <c r="J284" s="64" t="e">
        <f>#REF!*IF(#REF!="ja",1,0)*#REF!</f>
        <v>#REF!</v>
      </c>
      <c r="K284" s="39" t="e">
        <f t="shared" si="28"/>
        <v>#REF!</v>
      </c>
      <c r="AC284" s="25" t="s">
        <v>609</v>
      </c>
      <c r="AD284" s="189" t="s">
        <v>542</v>
      </c>
      <c r="AE284" s="189"/>
      <c r="AF284" s="189"/>
      <c r="AG284" s="189"/>
      <c r="AH284" s="189"/>
      <c r="AI284" s="189"/>
      <c r="AJ284" s="189"/>
      <c r="AK284" s="109">
        <v>38.89</v>
      </c>
      <c r="AL284" s="64">
        <v>3</v>
      </c>
      <c r="AM284" s="39">
        <v>116.67</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609</v>
      </c>
      <c r="AD286" s="188" t="s">
        <v>562</v>
      </c>
      <c r="AE286" s="188"/>
      <c r="AF286" s="188"/>
      <c r="AG286" s="188"/>
      <c r="AH286" s="188"/>
      <c r="AI286" s="188"/>
      <c r="AJ286" s="188"/>
      <c r="AK286" s="109">
        <v>34.770000000000003</v>
      </c>
      <c r="AL286" s="53">
        <v>2</v>
      </c>
      <c r="AM286" s="39">
        <v>69.540000000000006</v>
      </c>
      <c r="AN286" s="5">
        <v>1386</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832</v>
      </c>
      <c r="AE297" s="226"/>
      <c r="AF297" s="226"/>
      <c r="AG297" s="226"/>
      <c r="AH297" s="226"/>
      <c r="AI297" s="226"/>
      <c r="AJ297" s="226"/>
      <c r="AK297" s="226"/>
      <c r="AL297" s="59">
        <v>1</v>
      </c>
      <c r="AM297" s="126" t="s">
        <v>613</v>
      </c>
    </row>
    <row r="298" spans="1:39" ht="14.1" hidden="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613</v>
      </c>
      <c r="AD298" s="226" t="s">
        <v>832</v>
      </c>
      <c r="AE298" s="226"/>
      <c r="AF298" s="226"/>
      <c r="AG298" s="226"/>
      <c r="AH298" s="226"/>
      <c r="AI298" s="226"/>
      <c r="AJ298" s="226"/>
      <c r="AK298" s="226"/>
      <c r="AL298" s="59">
        <v>1</v>
      </c>
      <c r="AM298" s="125" t="s">
        <v>838</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179</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609</v>
      </c>
      <c r="AD313" s="95" t="s">
        <v>404</v>
      </c>
      <c r="AE313" s="189" t="s">
        <v>241</v>
      </c>
      <c r="AF313" s="189"/>
      <c r="AG313" s="189"/>
      <c r="AH313" s="189"/>
      <c r="AI313" s="189"/>
      <c r="AJ313" s="63" t="s">
        <v>333</v>
      </c>
      <c r="AK313" s="39">
        <v>14.8</v>
      </c>
      <c r="AL313" s="64">
        <v>1</v>
      </c>
      <c r="AM313" s="39">
        <v>14.8</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64</v>
      </c>
      <c r="AM332" s="39">
        <v>69.862857142857152</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49</v>
      </c>
      <c r="AM334" s="39">
        <v>118.776</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1212.5968571428571</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29.699999999999996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2</v>
      </c>
      <c r="AM594" s="34">
        <v>270.71999999999997</v>
      </c>
      <c r="AN594">
        <v>1340.0640000000001</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44.833333333333329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2022.8799999999997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18</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226.24</v>
      </c>
      <c r="AL619" s="53">
        <v>1</v>
      </c>
      <c r="AM619" s="34">
        <v>226.24</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1018.0800000000002</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2520</v>
      </c>
      <c r="AL624" s="53">
        <v>1</v>
      </c>
      <c r="AM624" s="144">
        <v>2520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3362.9439999999995</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449.83</v>
      </c>
      <c r="AL632" s="53">
        <v>1</v>
      </c>
      <c r="AM632" s="144">
        <v>449.83</v>
      </c>
      <c r="AN632" s="8"/>
      <c r="AO632" s="16" t="s">
        <v>491</v>
      </c>
      <c r="AP632" s="4">
        <v>1216.0400000000002</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609</v>
      </c>
      <c r="AD634" s="201" t="s">
        <v>551</v>
      </c>
      <c r="AE634" s="201"/>
      <c r="AF634" s="201"/>
      <c r="AG634" s="201"/>
      <c r="AH634" s="201"/>
      <c r="AI634" s="201"/>
      <c r="AJ634" s="201"/>
      <c r="AK634" s="81">
        <v>1611.4999999999998</v>
      </c>
      <c r="AL634" s="53">
        <v>1</v>
      </c>
      <c r="AM634" s="144">
        <v>1611.4999999999998</v>
      </c>
      <c r="AN634" s="8"/>
      <c r="AO634" s="16"/>
      <c r="AP634" s="4"/>
      <c r="AQ634" s="22"/>
      <c r="AR634" s="4"/>
      <c r="AS634" s="4"/>
      <c r="AT634" s="4"/>
      <c r="AU634" s="4"/>
      <c r="AV634" s="4"/>
      <c r="AW634" s="17"/>
    </row>
    <row r="635" spans="1:49" ht="12"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609</v>
      </c>
      <c r="AD635" s="201" t="s">
        <v>553</v>
      </c>
      <c r="AE635" s="201"/>
      <c r="AF635" s="201"/>
      <c r="AG635" s="201"/>
      <c r="AH635" s="201"/>
      <c r="AI635" s="201"/>
      <c r="AJ635" s="201"/>
      <c r="AK635" s="81">
        <v>2403.35</v>
      </c>
      <c r="AL635" s="53">
        <v>1</v>
      </c>
      <c r="AM635" s="144">
        <v>2403.35</v>
      </c>
      <c r="AN635" s="8"/>
      <c r="AO635" s="16"/>
      <c r="AP635" s="4"/>
      <c r="AQ635" s="22"/>
      <c r="AR635" s="4"/>
      <c r="AS635" s="4"/>
      <c r="AT635" s="4"/>
      <c r="AU635" s="4"/>
      <c r="AV635" s="4"/>
      <c r="AW635" s="17"/>
    </row>
    <row r="636" spans="1:49" ht="12"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609</v>
      </c>
      <c r="AD636" s="201" t="s">
        <v>552</v>
      </c>
      <c r="AE636" s="201"/>
      <c r="AF636" s="201"/>
      <c r="AG636" s="201"/>
      <c r="AH636" s="201"/>
      <c r="AI636" s="201"/>
      <c r="AJ636" s="201"/>
      <c r="AK636" s="81">
        <v>1386</v>
      </c>
      <c r="AL636" s="53">
        <v>1</v>
      </c>
      <c r="AM636" s="144">
        <v>1386</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1912.3368571428568</v>
      </c>
      <c r="AL637" s="53">
        <v>1</v>
      </c>
      <c r="AM637" s="144">
        <v>1912.3368571428568</v>
      </c>
      <c r="AN637" s="8"/>
      <c r="AO637" s="16" t="s">
        <v>556</v>
      </c>
      <c r="AP637" s="4">
        <v>5400.8499999999995</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1340.0640000000001</v>
      </c>
      <c r="AL638" s="53">
        <v>1</v>
      </c>
      <c r="AM638" s="144">
        <v>1340.0640000000001</v>
      </c>
      <c r="AN638" s="8"/>
      <c r="AO638" s="16" t="s">
        <v>554</v>
      </c>
      <c r="AP638" s="9">
        <v>10096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2022.8799999999997</v>
      </c>
      <c r="AL639" s="53">
        <v>1</v>
      </c>
      <c r="AM639" s="144">
        <v>2022.8799999999997</v>
      </c>
      <c r="AN639" s="8"/>
      <c r="AO639" s="16" t="s">
        <v>472</v>
      </c>
      <c r="AP639" s="9">
        <v>2362.1668571428568</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4578.9839999999995</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1018.0800000000002</v>
      </c>
      <c r="AL641" s="53">
        <v>1</v>
      </c>
      <c r="AM641" s="144">
        <v>1018.0800000000002</v>
      </c>
      <c r="AN641" s="8"/>
      <c r="AO641" s="16"/>
      <c r="AP641" s="10">
        <v>22438.000857142855</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22438.000857142859</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22438.000857142859</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-1346.7766857142856</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21091.224171428574</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762</v>
      </c>
      <c r="AE657" s="191"/>
      <c r="AF657" s="191"/>
      <c r="AG657" s="191"/>
      <c r="AH657" s="191"/>
      <c r="AI657" s="191"/>
      <c r="AJ657" s="191"/>
      <c r="AK657" s="191"/>
      <c r="AL657" s="191"/>
      <c r="AM657" s="191"/>
      <c r="AO657" s="121">
        <v>2</v>
      </c>
    </row>
    <row r="658" spans="1:47" ht="12.95" hidden="1"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613</v>
      </c>
      <c r="AD658" s="187" t="s">
        <v>724</v>
      </c>
      <c r="AE658" s="187"/>
      <c r="AF658" s="187"/>
      <c r="AG658" s="187"/>
      <c r="AH658" s="187"/>
      <c r="AI658" s="187"/>
      <c r="AJ658" s="187"/>
      <c r="AK658" s="187"/>
      <c r="AL658" s="187"/>
      <c r="AM658" s="187"/>
      <c r="AO658" s="120" t="s">
        <v>857</v>
      </c>
      <c r="AP658" s="120"/>
      <c r="AQ658" s="120"/>
      <c r="AR658" s="120"/>
      <c r="AS658" s="120"/>
      <c r="AT658" s="120"/>
      <c r="AU658" s="120"/>
    </row>
    <row r="659" spans="1:47" ht="12.95" hidden="1"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613</v>
      </c>
      <c r="AD659" s="187" t="s">
        <v>724</v>
      </c>
      <c r="AE659" s="187"/>
      <c r="AF659" s="187"/>
      <c r="AG659" s="187"/>
      <c r="AH659" s="187"/>
      <c r="AI659" s="187"/>
      <c r="AJ659" s="187"/>
      <c r="AK659" s="187"/>
      <c r="AL659" s="187"/>
      <c r="AM659" s="187"/>
      <c r="AO659" s="120" t="s">
        <v>857</v>
      </c>
      <c r="AP659" s="120"/>
      <c r="AQ659" s="120"/>
      <c r="AR659" s="120"/>
      <c r="AS659" s="120"/>
      <c r="AT659" s="120"/>
      <c r="AU659" s="120"/>
    </row>
    <row r="660" spans="1:47" ht="15" hidden="1"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613</v>
      </c>
      <c r="AD660" s="187" t="s">
        <v>724</v>
      </c>
      <c r="AE660" s="187"/>
      <c r="AF660" s="187"/>
      <c r="AG660" s="187"/>
      <c r="AH660" s="187"/>
      <c r="AI660" s="187"/>
      <c r="AJ660" s="187"/>
      <c r="AK660" s="187"/>
      <c r="AL660" s="187"/>
      <c r="AM660" s="187"/>
      <c r="AO660" s="120" t="s">
        <v>857</v>
      </c>
      <c r="AP660" s="120"/>
      <c r="AQ660" s="120"/>
      <c r="AR660" s="120"/>
      <c r="AS660" s="120"/>
      <c r="AT660" s="120"/>
      <c r="AU660" s="120"/>
    </row>
    <row r="661" spans="1:47" ht="15" hidden="1"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613</v>
      </c>
      <c r="AD661" s="187" t="s">
        <v>724</v>
      </c>
      <c r="AE661" s="187"/>
      <c r="AF661" s="187"/>
      <c r="AG661" s="187"/>
      <c r="AH661" s="187"/>
      <c r="AI661" s="187"/>
      <c r="AJ661" s="187"/>
      <c r="AK661" s="187"/>
      <c r="AL661" s="187"/>
      <c r="AM661" s="187"/>
      <c r="AO661" s="120" t="s">
        <v>857</v>
      </c>
      <c r="AP661" s="120"/>
      <c r="AQ661" s="120"/>
      <c r="AR661" s="120"/>
      <c r="AS661" s="120"/>
      <c r="AT661" s="120"/>
      <c r="AU661" s="120"/>
    </row>
    <row r="662" spans="1:47">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609</v>
      </c>
      <c r="AD662" s="187" t="s">
        <v>858</v>
      </c>
      <c r="AE662" s="187"/>
      <c r="AF662" s="187"/>
      <c r="AG662" s="187"/>
      <c r="AH662" s="187"/>
      <c r="AI662" s="187"/>
      <c r="AJ662" s="187"/>
      <c r="AK662" s="187"/>
      <c r="AL662" s="187"/>
      <c r="AM662" s="187"/>
      <c r="AO662" s="120" t="s">
        <v>857</v>
      </c>
      <c r="AP662" s="120"/>
      <c r="AQ662" s="120"/>
      <c r="AR662" s="120"/>
      <c r="AS662" s="120"/>
      <c r="AT662" s="120"/>
      <c r="AU662" s="120"/>
    </row>
    <row r="663" spans="1:47">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609</v>
      </c>
      <c r="AD663" s="187" t="s">
        <v>859</v>
      </c>
      <c r="AE663" s="187"/>
      <c r="AF663" s="187"/>
      <c r="AG663" s="187"/>
      <c r="AH663" s="187"/>
      <c r="AI663" s="187"/>
      <c r="AJ663" s="187"/>
      <c r="AK663" s="187"/>
      <c r="AL663" s="187"/>
      <c r="AM663" s="187"/>
      <c r="AO663" s="120" t="s">
        <v>857</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851</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803</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804</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798</v>
      </c>
      <c r="AG11" s="243"/>
      <c r="AH11" s="243"/>
      <c r="AI11" s="247" t="s">
        <v>872</v>
      </c>
      <c r="AJ11" s="248"/>
      <c r="AK11" s="270" t="s">
        <v>871</v>
      </c>
      <c r="AL11" s="271"/>
      <c r="AM11" s="272"/>
      <c r="AY11" s="114">
        <v>26861.51</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609</v>
      </c>
      <c r="AD29" s="237" t="s">
        <v>799</v>
      </c>
      <c r="AE29" s="237"/>
      <c r="AF29" s="237"/>
      <c r="AG29" s="237"/>
      <c r="AH29" s="237"/>
      <c r="AI29" s="237"/>
      <c r="AJ29" s="237"/>
      <c r="AK29" s="153">
        <v>1</v>
      </c>
      <c r="AL29" s="27"/>
      <c r="AM29" s="27"/>
      <c r="AO29" s="149"/>
      <c r="AP29" s="149"/>
      <c r="AQ29" s="149"/>
    </row>
    <row r="30" spans="1:43" hidden="1">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613</v>
      </c>
      <c r="AD30" s="238" t="s">
        <v>800</v>
      </c>
      <c r="AE30" s="238"/>
      <c r="AF30" s="238"/>
      <c r="AG30" s="238"/>
      <c r="AH30" s="238"/>
      <c r="AI30" s="238"/>
      <c r="AJ30" s="238"/>
      <c r="AK30" s="153">
        <v>1</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609</v>
      </c>
      <c r="AD37" s="93" t="s">
        <v>105</v>
      </c>
      <c r="AE37" s="30" t="s">
        <v>232</v>
      </c>
      <c r="AF37" s="135" t="s">
        <v>146</v>
      </c>
      <c r="AG37" s="136" t="s">
        <v>145</v>
      </c>
      <c r="AH37" s="135" t="s">
        <v>144</v>
      </c>
      <c r="AI37" s="136" t="s">
        <v>147</v>
      </c>
      <c r="AJ37" s="136" t="s">
        <v>149</v>
      </c>
      <c r="AK37" s="31">
        <v>2520</v>
      </c>
      <c r="AL37" s="32">
        <v>1</v>
      </c>
      <c r="AM37" s="39">
        <v>2520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2520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hidden="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613</v>
      </c>
      <c r="AD130" s="235" t="s">
        <v>639</v>
      </c>
      <c r="AE130" s="235"/>
      <c r="AF130" s="235"/>
      <c r="AG130" s="235"/>
      <c r="AH130" s="235"/>
      <c r="AI130" s="235"/>
      <c r="AJ130" s="235"/>
      <c r="AK130" s="45"/>
      <c r="AL130" s="37" t="s">
        <v>609</v>
      </c>
      <c r="AM130" s="46"/>
    </row>
    <row r="131" spans="1:43" ht="15"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609</v>
      </c>
      <c r="AD131" s="231" t="s">
        <v>808</v>
      </c>
      <c r="AE131" s="231"/>
      <c r="AF131" s="231"/>
      <c r="AG131" s="231"/>
      <c r="AH131" s="231"/>
      <c r="AI131" s="231"/>
      <c r="AJ131" s="231"/>
      <c r="AK131" s="47">
        <v>4</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hidden="1"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613</v>
      </c>
      <c r="AD133" s="230" t="s">
        <v>641</v>
      </c>
      <c r="AE133" s="230"/>
      <c r="AF133" s="230"/>
      <c r="AG133" s="230"/>
      <c r="AH133" s="230"/>
      <c r="AI133" s="230"/>
      <c r="AJ133" s="230"/>
      <c r="AK133" s="153">
        <v>4</v>
      </c>
      <c r="AL133" s="25"/>
      <c r="AM133" s="25"/>
      <c r="AN133" s="2" t="s">
        <v>609</v>
      </c>
      <c r="AO133" s="229" t="s">
        <v>223</v>
      </c>
      <c r="AP133" s="229"/>
      <c r="AQ133" s="229"/>
    </row>
    <row r="134" spans="1:43">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609</v>
      </c>
      <c r="AD134" s="231" t="s">
        <v>809</v>
      </c>
      <c r="AE134" s="231"/>
      <c r="AF134" s="231"/>
      <c r="AG134" s="231"/>
      <c r="AH134" s="231"/>
      <c r="AI134" s="231"/>
      <c r="AJ134" s="231"/>
      <c r="AK134" s="153">
        <v>3</v>
      </c>
      <c r="AL134" s="25"/>
      <c r="AM134" s="25"/>
      <c r="AN134" s="2"/>
      <c r="AO134" s="229" t="s">
        <v>220</v>
      </c>
      <c r="AP134" s="229"/>
      <c r="AQ134" s="229"/>
    </row>
    <row r="135" spans="1:43" ht="15" hidden="1"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613</v>
      </c>
      <c r="AD135" s="230" t="s">
        <v>642</v>
      </c>
      <c r="AE135" s="230"/>
      <c r="AF135" s="230"/>
      <c r="AG135" s="230"/>
      <c r="AH135" s="230"/>
      <c r="AI135" s="230"/>
      <c r="AJ135" s="230"/>
      <c r="AK135" s="153">
        <v>3</v>
      </c>
      <c r="AL135" s="25"/>
      <c r="AM135" s="25"/>
      <c r="AN135" s="2"/>
      <c r="AO135" s="229" t="s">
        <v>219</v>
      </c>
      <c r="AP135" s="229"/>
      <c r="AQ135" s="229"/>
    </row>
    <row r="136" spans="1:43" ht="20.100000000000001" customHeight="1">
      <c r="A136" s="25" t="e">
        <f>IF(SUM(J137:J145)=0,"HIDE","")</f>
        <v>#REF!</v>
      </c>
      <c r="B136" s="228" t="s">
        <v>66</v>
      </c>
      <c r="C136" s="228"/>
      <c r="D136" s="228"/>
      <c r="E136" s="228"/>
      <c r="F136" s="228"/>
      <c r="G136" s="228"/>
      <c r="H136" s="228"/>
      <c r="I136" s="228"/>
      <c r="J136" s="37" t="e">
        <f>SUM(J137:J145)</f>
        <v>#REF!</v>
      </c>
      <c r="K136" s="38"/>
      <c r="AC136" s="25" t="s">
        <v>609</v>
      </c>
      <c r="AD136" s="228" t="s">
        <v>66</v>
      </c>
      <c r="AE136" s="228"/>
      <c r="AF136" s="228"/>
      <c r="AG136" s="228"/>
      <c r="AH136" s="228"/>
      <c r="AI136" s="228"/>
      <c r="AJ136" s="228"/>
      <c r="AK136" s="228"/>
      <c r="AL136" s="37">
        <v>1</v>
      </c>
      <c r="AM136" s="38"/>
    </row>
    <row r="137" spans="1:43" ht="12"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609</v>
      </c>
      <c r="AD137" s="44" t="s">
        <v>46</v>
      </c>
      <c r="AE137" s="148" t="s">
        <v>643</v>
      </c>
      <c r="AF137" s="142" t="s">
        <v>146</v>
      </c>
      <c r="AG137" s="41"/>
      <c r="AH137" s="41"/>
      <c r="AI137" s="41"/>
      <c r="AJ137" s="41"/>
      <c r="AK137" s="39">
        <v>3990</v>
      </c>
      <c r="AL137" s="34">
        <v>1</v>
      </c>
      <c r="AM137" s="39">
        <v>3990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customHeight="1">
      <c r="A159" s="25" t="e">
        <f>IF($J$160=0,"HIDE","")</f>
        <v>#REF!</v>
      </c>
      <c r="B159" s="228" t="s">
        <v>112</v>
      </c>
      <c r="C159" s="228"/>
      <c r="D159" s="228"/>
      <c r="E159" s="228"/>
      <c r="F159" s="228"/>
      <c r="G159" s="228"/>
      <c r="H159" s="228"/>
      <c r="I159" s="228"/>
      <c r="J159" s="37"/>
      <c r="K159" s="130"/>
      <c r="AC159" s="25" t="s">
        <v>609</v>
      </c>
      <c r="AD159" s="228" t="s">
        <v>112</v>
      </c>
      <c r="AE159" s="228"/>
      <c r="AF159" s="228"/>
      <c r="AG159" s="228"/>
      <c r="AH159" s="228"/>
      <c r="AI159" s="228"/>
      <c r="AJ159" s="228"/>
      <c r="AK159" s="228"/>
      <c r="AL159" s="37"/>
      <c r="AM159" s="130"/>
    </row>
    <row r="160" spans="1:40" ht="12"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609</v>
      </c>
      <c r="AD160" s="44" t="s">
        <v>97</v>
      </c>
      <c r="AE160" s="148" t="s">
        <v>646</v>
      </c>
      <c r="AF160" s="142" t="s">
        <v>146</v>
      </c>
      <c r="AG160" s="41"/>
      <c r="AH160" s="41"/>
      <c r="AI160" s="41"/>
      <c r="AJ160" s="41"/>
      <c r="AK160" s="39">
        <v>840</v>
      </c>
      <c r="AL160" s="34">
        <v>2</v>
      </c>
      <c r="AM160" s="39">
        <v>1680</v>
      </c>
      <c r="AN160" s="5">
        <v>5670</v>
      </c>
    </row>
    <row r="161" spans="1:43" ht="12" customHeight="1">
      <c r="A161" s="25" t="e">
        <f>IF($J$160=0,"HIDE","")</f>
        <v>#REF!</v>
      </c>
      <c r="B161" s="35"/>
      <c r="C161" s="148"/>
      <c r="D161" s="41"/>
      <c r="E161" s="41"/>
      <c r="F161" s="41"/>
      <c r="G161" s="41"/>
      <c r="H161" s="41"/>
      <c r="I161" s="48"/>
      <c r="J161" s="51"/>
      <c r="K161" s="33"/>
      <c r="L161" s="5"/>
      <c r="AC161" s="25" t="s">
        <v>609</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609</v>
      </c>
      <c r="AD164" s="44" t="s">
        <v>479</v>
      </c>
      <c r="AE164" s="217" t="s">
        <v>478</v>
      </c>
      <c r="AF164" s="217"/>
      <c r="AG164" s="217"/>
      <c r="AH164" s="217"/>
      <c r="AI164" s="217"/>
      <c r="AJ164" s="41"/>
      <c r="AK164" s="52">
        <v>27.54</v>
      </c>
      <c r="AL164" s="53">
        <v>4</v>
      </c>
      <c r="AM164" s="39">
        <v>110.16</v>
      </c>
      <c r="AN164" s="5"/>
    </row>
    <row r="165" spans="1:43" ht="12"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609</v>
      </c>
      <c r="AD165" s="44" t="s">
        <v>479</v>
      </c>
      <c r="AE165" s="217" t="s">
        <v>481</v>
      </c>
      <c r="AF165" s="217"/>
      <c r="AG165" s="217"/>
      <c r="AH165" s="217"/>
      <c r="AI165" s="217"/>
      <c r="AJ165" s="41"/>
      <c r="AK165" s="52">
        <v>27.54</v>
      </c>
      <c r="AL165" s="53">
        <v>2</v>
      </c>
      <c r="AM165" s="39">
        <v>55.08</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customHeight="1">
      <c r="A167" s="25" t="e">
        <f t="shared" si="15"/>
        <v>#REF!</v>
      </c>
      <c r="B167" s="44" t="s">
        <v>480</v>
      </c>
      <c r="C167" s="217" t="s">
        <v>477</v>
      </c>
      <c r="D167" s="217"/>
      <c r="E167" s="217"/>
      <c r="F167" s="217"/>
      <c r="G167" s="217"/>
      <c r="H167" s="41"/>
      <c r="I167" s="54">
        <v>56.78</v>
      </c>
      <c r="J167" s="55" t="e">
        <f>#REF!</f>
        <v>#REF!</v>
      </c>
      <c r="K167" s="39" t="e">
        <f>I167*J167</f>
        <v>#REF!</v>
      </c>
      <c r="L167" s="5"/>
      <c r="AC167" s="25" t="s">
        <v>609</v>
      </c>
      <c r="AD167" s="44" t="s">
        <v>480</v>
      </c>
      <c r="AE167" s="217" t="s">
        <v>477</v>
      </c>
      <c r="AF167" s="217"/>
      <c r="AG167" s="217"/>
      <c r="AH167" s="217"/>
      <c r="AI167" s="217"/>
      <c r="AJ167" s="41"/>
      <c r="AK167" s="54">
        <v>56.78</v>
      </c>
      <c r="AL167" s="55">
        <v>1</v>
      </c>
      <c r="AM167" s="39">
        <v>56.78</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8</v>
      </c>
      <c r="AM168" s="39">
        <v>220.32</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782.01</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2</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hidden="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613</v>
      </c>
      <c r="AD208" s="226" t="s">
        <v>853</v>
      </c>
      <c r="AE208" s="226"/>
      <c r="AF208" s="226"/>
      <c r="AG208" s="226"/>
      <c r="AH208" s="226"/>
      <c r="AI208" s="226"/>
      <c r="AJ208" s="226"/>
      <c r="AK208" s="226"/>
      <c r="AL208" s="59">
        <v>62</v>
      </c>
      <c r="AM208" s="60"/>
    </row>
    <row r="209" spans="1:39" ht="14.1" hidden="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613</v>
      </c>
      <c r="AD209" s="226" t="s">
        <v>854</v>
      </c>
      <c r="AE209" s="226"/>
      <c r="AF209" s="226"/>
      <c r="AG209" s="226"/>
      <c r="AH209" s="226"/>
      <c r="AI209" s="226"/>
      <c r="AJ209" s="226"/>
      <c r="AK209" s="226"/>
      <c r="AL209" s="59">
        <v>1</v>
      </c>
      <c r="AM209" s="119" t="b">
        <v>1</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854</v>
      </c>
      <c r="AE210" s="226"/>
      <c r="AF210" s="226"/>
      <c r="AG210" s="226"/>
      <c r="AH210" s="226"/>
      <c r="AI210" s="226"/>
      <c r="AJ210" s="226"/>
      <c r="AK210" s="226"/>
      <c r="AL210" s="59">
        <v>1</v>
      </c>
      <c r="AM210" s="119" t="b">
        <v>1</v>
      </c>
    </row>
    <row r="211" spans="1:39" ht="14.1" hidden="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613</v>
      </c>
      <c r="AD211" s="226" t="s">
        <v>854</v>
      </c>
      <c r="AE211" s="226"/>
      <c r="AF211" s="226"/>
      <c r="AG211" s="226"/>
      <c r="AH211" s="226"/>
      <c r="AI211" s="226"/>
      <c r="AJ211" s="226"/>
      <c r="AK211" s="226"/>
      <c r="AL211" s="59">
        <v>1</v>
      </c>
      <c r="AM211" s="119" t="b">
        <v>1</v>
      </c>
    </row>
    <row r="212" spans="1:39" ht="14.1" hidden="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613</v>
      </c>
      <c r="AD212" s="226" t="s">
        <v>854</v>
      </c>
      <c r="AE212" s="226"/>
      <c r="AF212" s="226"/>
      <c r="AG212" s="226"/>
      <c r="AH212" s="226"/>
      <c r="AI212" s="226"/>
      <c r="AJ212" s="226"/>
      <c r="AK212" s="226"/>
      <c r="AL212" s="59">
        <v>1</v>
      </c>
      <c r="AM212" s="119" t="b">
        <v>1</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854</v>
      </c>
      <c r="AE213" s="226"/>
      <c r="AF213" s="226"/>
      <c r="AG213" s="226"/>
      <c r="AH213" s="226"/>
      <c r="AI213" s="226"/>
      <c r="AJ213" s="226"/>
      <c r="AK213" s="226"/>
      <c r="AL213" s="59">
        <v>1</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854</v>
      </c>
      <c r="AE214" s="226"/>
      <c r="AF214" s="226"/>
      <c r="AG214" s="226"/>
      <c r="AH214" s="226"/>
      <c r="AI214" s="226"/>
      <c r="AJ214" s="226"/>
      <c r="AK214" s="226"/>
      <c r="AL214" s="59">
        <v>1</v>
      </c>
      <c r="AM214" s="119" t="b">
        <v>1</v>
      </c>
    </row>
    <row r="215" spans="1:39" ht="14.1" hidden="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613</v>
      </c>
      <c r="AD215" s="226" t="s">
        <v>854</v>
      </c>
      <c r="AE215" s="226"/>
      <c r="AF215" s="226"/>
      <c r="AG215" s="226"/>
      <c r="AH215" s="226"/>
      <c r="AI215" s="226"/>
      <c r="AJ215" s="226"/>
      <c r="AK215" s="226"/>
      <c r="AL215" s="59">
        <v>1</v>
      </c>
      <c r="AM215" s="119" t="b">
        <v>1</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854</v>
      </c>
      <c r="AE216" s="226"/>
      <c r="AF216" s="226"/>
      <c r="AG216" s="226"/>
      <c r="AH216" s="226"/>
      <c r="AI216" s="226"/>
      <c r="AJ216" s="226"/>
      <c r="AK216" s="226"/>
      <c r="AL216" s="59">
        <v>1</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854</v>
      </c>
      <c r="AE217" s="226"/>
      <c r="AF217" s="226"/>
      <c r="AG217" s="226"/>
      <c r="AH217" s="226"/>
      <c r="AI217" s="226"/>
      <c r="AJ217" s="226"/>
      <c r="AK217" s="226"/>
      <c r="AL217" s="59">
        <v>1</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854</v>
      </c>
      <c r="AE218" s="226"/>
      <c r="AF218" s="226"/>
      <c r="AG218" s="226"/>
      <c r="AH218" s="226"/>
      <c r="AI218" s="226"/>
      <c r="AJ218" s="226"/>
      <c r="AK218" s="226"/>
      <c r="AL218" s="59">
        <v>1</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854</v>
      </c>
      <c r="AE219" s="226"/>
      <c r="AF219" s="226"/>
      <c r="AG219" s="226"/>
      <c r="AH219" s="226"/>
      <c r="AI219" s="226"/>
      <c r="AJ219" s="226"/>
      <c r="AK219" s="226"/>
      <c r="AL219" s="59">
        <v>1</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854</v>
      </c>
      <c r="AE220" s="226"/>
      <c r="AF220" s="226"/>
      <c r="AG220" s="226"/>
      <c r="AH220" s="226"/>
      <c r="AI220" s="226"/>
      <c r="AJ220" s="226"/>
      <c r="AK220" s="226"/>
      <c r="AL220" s="59">
        <v>1</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854</v>
      </c>
      <c r="AE221" s="226"/>
      <c r="AF221" s="226"/>
      <c r="AG221" s="226"/>
      <c r="AH221" s="226"/>
      <c r="AI221" s="226"/>
      <c r="AJ221" s="226"/>
      <c r="AK221" s="226"/>
      <c r="AL221" s="59">
        <v>1</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854</v>
      </c>
      <c r="AE222" s="226"/>
      <c r="AF222" s="226"/>
      <c r="AG222" s="226"/>
      <c r="AH222" s="226"/>
      <c r="AI222" s="226"/>
      <c r="AJ222" s="226"/>
      <c r="AK222" s="226"/>
      <c r="AL222" s="59">
        <v>1</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854</v>
      </c>
      <c r="AE223" s="226"/>
      <c r="AF223" s="226"/>
      <c r="AG223" s="226"/>
      <c r="AH223" s="226"/>
      <c r="AI223" s="226"/>
      <c r="AJ223" s="226"/>
      <c r="AK223" s="226"/>
      <c r="AL223" s="59">
        <v>1</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854</v>
      </c>
      <c r="AE224" s="226"/>
      <c r="AF224" s="226"/>
      <c r="AG224" s="226"/>
      <c r="AH224" s="226"/>
      <c r="AI224" s="226"/>
      <c r="AJ224" s="226"/>
      <c r="AK224" s="226"/>
      <c r="AL224" s="59">
        <v>1</v>
      </c>
      <c r="AM224" s="119" t="b">
        <v>1</v>
      </c>
    </row>
    <row r="225" spans="1:40" ht="12"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609</v>
      </c>
      <c r="AD225" s="189" t="s">
        <v>523</v>
      </c>
      <c r="AE225" s="189"/>
      <c r="AF225" s="189"/>
      <c r="AG225" s="189"/>
      <c r="AH225" s="189"/>
      <c r="AI225" s="189"/>
      <c r="AJ225" s="189"/>
      <c r="AK225" s="109">
        <v>24.13</v>
      </c>
      <c r="AL225" s="64">
        <v>53</v>
      </c>
      <c r="AM225" s="39">
        <v>1278.8899999999999</v>
      </c>
    </row>
    <row r="226" spans="1:40" ht="12" customHeight="1">
      <c r="A226" s="25" t="e">
        <f t="shared" si="21"/>
        <v>#REF!</v>
      </c>
      <c r="B226" s="189" t="s">
        <v>561</v>
      </c>
      <c r="C226" s="189"/>
      <c r="D226" s="189"/>
      <c r="E226" s="189"/>
      <c r="F226" s="189"/>
      <c r="G226" s="189"/>
      <c r="H226" s="189"/>
      <c r="I226" s="109">
        <v>30.65</v>
      </c>
      <c r="J226" s="64" t="e">
        <f>#REF!*#REF!</f>
        <v>#REF!</v>
      </c>
      <c r="K226" s="39" t="e">
        <f t="shared" si="22"/>
        <v>#REF!</v>
      </c>
      <c r="AC226" s="25" t="s">
        <v>609</v>
      </c>
      <c r="AD226" s="189" t="s">
        <v>561</v>
      </c>
      <c r="AE226" s="189"/>
      <c r="AF226" s="189"/>
      <c r="AG226" s="189"/>
      <c r="AH226" s="189"/>
      <c r="AI226" s="189"/>
      <c r="AJ226" s="189"/>
      <c r="AK226" s="109">
        <v>30.65</v>
      </c>
      <c r="AL226" s="64">
        <v>3</v>
      </c>
      <c r="AM226" s="39">
        <v>91.949999999999989</v>
      </c>
    </row>
    <row r="227" spans="1:40" ht="12" customHeight="1">
      <c r="A227" s="25" t="e">
        <f t="shared" si="21"/>
        <v>#REF!</v>
      </c>
      <c r="B227" s="189" t="s">
        <v>564</v>
      </c>
      <c r="C227" s="189"/>
      <c r="D227" s="189"/>
      <c r="E227" s="189"/>
      <c r="F227" s="189"/>
      <c r="G227" s="189"/>
      <c r="H227" s="189"/>
      <c r="I227" s="109">
        <v>35.229999999999997</v>
      </c>
      <c r="J227" s="64" t="e">
        <f>#REF!*#REF!</f>
        <v>#REF!</v>
      </c>
      <c r="K227" s="39" t="e">
        <f t="shared" si="22"/>
        <v>#REF!</v>
      </c>
      <c r="AC227" s="25" t="s">
        <v>609</v>
      </c>
      <c r="AD227" s="189" t="s">
        <v>564</v>
      </c>
      <c r="AE227" s="189"/>
      <c r="AF227" s="189"/>
      <c r="AG227" s="189"/>
      <c r="AH227" s="189"/>
      <c r="AI227" s="189"/>
      <c r="AJ227" s="189"/>
      <c r="AK227" s="109">
        <v>35.229999999999997</v>
      </c>
      <c r="AL227" s="64">
        <v>4</v>
      </c>
      <c r="AM227" s="39">
        <v>140.91999999999999</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customHeight="1">
      <c r="A229" s="25" t="e">
        <f t="shared" si="21"/>
        <v>#REF!</v>
      </c>
      <c r="B229" s="189" t="s">
        <v>588</v>
      </c>
      <c r="C229" s="189"/>
      <c r="D229" s="189"/>
      <c r="E229" s="189"/>
      <c r="F229" s="189"/>
      <c r="G229" s="189"/>
      <c r="H229" s="189"/>
      <c r="I229" s="109">
        <v>55.62</v>
      </c>
      <c r="J229" s="64" t="e">
        <f>#REF!*IF(#REF!="3-fasig",1,0)*#REF!</f>
        <v>#REF!</v>
      </c>
      <c r="K229" s="39" t="e">
        <f t="shared" si="22"/>
        <v>#REF!</v>
      </c>
      <c r="AC229" s="25" t="s">
        <v>609</v>
      </c>
      <c r="AD229" s="189" t="s">
        <v>588</v>
      </c>
      <c r="AE229" s="189"/>
      <c r="AF229" s="189"/>
      <c r="AG229" s="189"/>
      <c r="AH229" s="189"/>
      <c r="AI229" s="189"/>
      <c r="AJ229" s="189"/>
      <c r="AK229" s="109">
        <v>55.62</v>
      </c>
      <c r="AL229" s="64">
        <v>1</v>
      </c>
      <c r="AM229" s="39">
        <v>55.62</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609</v>
      </c>
      <c r="AD232" s="189" t="s">
        <v>769</v>
      </c>
      <c r="AE232" s="189"/>
      <c r="AF232" s="189"/>
      <c r="AG232" s="189"/>
      <c r="AH232" s="189"/>
      <c r="AI232" s="189"/>
      <c r="AJ232" s="189"/>
      <c r="AK232" s="107">
        <v>44.12</v>
      </c>
      <c r="AL232" s="64">
        <v>1</v>
      </c>
      <c r="AM232" s="39">
        <v>44.12</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1611.4999999999998</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hidden="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613</v>
      </c>
      <c r="AD245" s="226" t="s">
        <v>853</v>
      </c>
      <c r="AE245" s="226"/>
      <c r="AF245" s="226"/>
      <c r="AG245" s="226"/>
      <c r="AH245" s="226"/>
      <c r="AI245" s="226"/>
      <c r="AJ245" s="226"/>
      <c r="AK245" s="226"/>
      <c r="AL245" s="59">
        <v>60</v>
      </c>
      <c r="AM245" s="60"/>
    </row>
    <row r="246" spans="1:40" ht="14.1" hidden="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613</v>
      </c>
      <c r="AD246" s="226" t="s">
        <v>854</v>
      </c>
      <c r="AE246" s="226"/>
      <c r="AF246" s="226"/>
      <c r="AG246" s="226"/>
      <c r="AH246" s="226"/>
      <c r="AI246" s="226"/>
      <c r="AJ246" s="226"/>
      <c r="AK246" s="226"/>
      <c r="AL246" s="59">
        <v>1</v>
      </c>
      <c r="AM246" s="119" t="b">
        <v>1</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854</v>
      </c>
      <c r="AE247" s="226"/>
      <c r="AF247" s="226"/>
      <c r="AG247" s="226"/>
      <c r="AH247" s="226"/>
      <c r="AI247" s="226"/>
      <c r="AJ247" s="226"/>
      <c r="AK247" s="226"/>
      <c r="AL247" s="59">
        <v>1</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854</v>
      </c>
      <c r="AE248" s="226"/>
      <c r="AF248" s="226"/>
      <c r="AG248" s="226"/>
      <c r="AH248" s="226"/>
      <c r="AI248" s="226"/>
      <c r="AJ248" s="226"/>
      <c r="AK248" s="226"/>
      <c r="AL248" s="59">
        <v>1</v>
      </c>
      <c r="AM248" s="119" t="b">
        <v>1</v>
      </c>
    </row>
    <row r="249" spans="1:40" ht="14.1" hidden="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613</v>
      </c>
      <c r="AD249" s="226" t="s">
        <v>854</v>
      </c>
      <c r="AE249" s="226"/>
      <c r="AF249" s="226"/>
      <c r="AG249" s="226"/>
      <c r="AH249" s="226"/>
      <c r="AI249" s="226"/>
      <c r="AJ249" s="226"/>
      <c r="AK249" s="226"/>
      <c r="AL249" s="59">
        <v>1</v>
      </c>
      <c r="AM249" s="119" t="b">
        <v>1</v>
      </c>
    </row>
    <row r="250" spans="1:40" ht="14.1" hidden="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613</v>
      </c>
      <c r="AD250" s="226" t="s">
        <v>854</v>
      </c>
      <c r="AE250" s="226"/>
      <c r="AF250" s="226"/>
      <c r="AG250" s="226"/>
      <c r="AH250" s="226"/>
      <c r="AI250" s="226"/>
      <c r="AJ250" s="226"/>
      <c r="AK250" s="226"/>
      <c r="AL250" s="59">
        <v>1</v>
      </c>
      <c r="AM250" s="119" t="b">
        <v>1</v>
      </c>
    </row>
    <row r="251" spans="1:40" ht="14.1" hidden="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613</v>
      </c>
      <c r="AD251" s="226" t="s">
        <v>854</v>
      </c>
      <c r="AE251" s="226"/>
      <c r="AF251" s="226"/>
      <c r="AG251" s="226"/>
      <c r="AH251" s="226"/>
      <c r="AI251" s="226"/>
      <c r="AJ251" s="226"/>
      <c r="AK251" s="226"/>
      <c r="AL251" s="59">
        <v>1</v>
      </c>
      <c r="AM251" s="119" t="b">
        <v>1</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854</v>
      </c>
      <c r="AE252" s="226"/>
      <c r="AF252" s="226"/>
      <c r="AG252" s="226"/>
      <c r="AH252" s="226"/>
      <c r="AI252" s="226"/>
      <c r="AJ252" s="226"/>
      <c r="AK252" s="226"/>
      <c r="AL252" s="59">
        <v>1</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855</v>
      </c>
      <c r="AE253" s="226"/>
      <c r="AF253" s="226"/>
      <c r="AG253" s="226"/>
      <c r="AH253" s="226"/>
      <c r="AI253" s="226"/>
      <c r="AJ253" s="226"/>
      <c r="AK253" s="226"/>
      <c r="AL253" s="59">
        <v>1</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854</v>
      </c>
      <c r="AE254" s="226"/>
      <c r="AF254" s="226"/>
      <c r="AG254" s="226"/>
      <c r="AH254" s="226"/>
      <c r="AI254" s="226"/>
      <c r="AJ254" s="226"/>
      <c r="AK254" s="226"/>
      <c r="AL254" s="59">
        <v>1</v>
      </c>
      <c r="AM254" s="119" t="b">
        <v>1</v>
      </c>
    </row>
    <row r="255" spans="1:40" ht="12"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609</v>
      </c>
      <c r="AD255" s="189" t="s">
        <v>535</v>
      </c>
      <c r="AE255" s="189"/>
      <c r="AF255" s="189"/>
      <c r="AG255" s="189"/>
      <c r="AH255" s="189"/>
      <c r="AI255" s="189"/>
      <c r="AJ255" s="189"/>
      <c r="AK255" s="109">
        <v>33.450000000000003</v>
      </c>
      <c r="AL255" s="64">
        <v>30</v>
      </c>
      <c r="AM255" s="39">
        <v>1003.5000000000001</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customHeight="1">
      <c r="A258" s="25" t="e">
        <f t="shared" si="25"/>
        <v>#REF!</v>
      </c>
      <c r="B258" s="189" t="s">
        <v>541</v>
      </c>
      <c r="C258" s="189"/>
      <c r="D258" s="189"/>
      <c r="E258" s="189"/>
      <c r="F258" s="189"/>
      <c r="G258" s="189"/>
      <c r="H258" s="189"/>
      <c r="I258" s="109">
        <v>49.91</v>
      </c>
      <c r="J258" s="64" t="e">
        <f>#REF!*#REF!</f>
        <v>#REF!</v>
      </c>
      <c r="K258" s="39" t="e">
        <f t="shared" si="24"/>
        <v>#REF!</v>
      </c>
      <c r="AC258" s="25" t="s">
        <v>609</v>
      </c>
      <c r="AD258" s="189" t="s">
        <v>541</v>
      </c>
      <c r="AE258" s="189"/>
      <c r="AF258" s="189"/>
      <c r="AG258" s="189"/>
      <c r="AH258" s="189"/>
      <c r="AI258" s="189"/>
      <c r="AJ258" s="189"/>
      <c r="AK258" s="109">
        <v>49.91</v>
      </c>
      <c r="AL258" s="64">
        <v>25</v>
      </c>
      <c r="AM258" s="39">
        <v>1247.75</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customHeight="1">
      <c r="A261" s="25" t="e">
        <f t="shared" si="25"/>
        <v>#REF!</v>
      </c>
      <c r="B261" s="189" t="s">
        <v>532</v>
      </c>
      <c r="C261" s="189"/>
      <c r="D261" s="189"/>
      <c r="E261" s="189"/>
      <c r="F261" s="189"/>
      <c r="G261" s="189"/>
      <c r="H261" s="189"/>
      <c r="I261" s="109">
        <v>30.42</v>
      </c>
      <c r="J261" s="64" t="e">
        <f>J89*#REF!</f>
        <v>#REF!</v>
      </c>
      <c r="K261" s="39" t="e">
        <f t="shared" si="24"/>
        <v>#REF!</v>
      </c>
      <c r="AC261" s="25" t="s">
        <v>609</v>
      </c>
      <c r="AD261" s="189" t="s">
        <v>532</v>
      </c>
      <c r="AE261" s="189"/>
      <c r="AF261" s="189"/>
      <c r="AG261" s="189"/>
      <c r="AH261" s="189"/>
      <c r="AI261" s="189"/>
      <c r="AJ261" s="189"/>
      <c r="AK261" s="109">
        <v>30.42</v>
      </c>
      <c r="AL261" s="64">
        <v>5</v>
      </c>
      <c r="AM261" s="39">
        <v>152.10000000000002</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2403.35</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hidden="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613</v>
      </c>
      <c r="AD265" s="226" t="s">
        <v>853</v>
      </c>
      <c r="AE265" s="226"/>
      <c r="AF265" s="226"/>
      <c r="AG265" s="226"/>
      <c r="AH265" s="226"/>
      <c r="AI265" s="226"/>
      <c r="AJ265" s="226"/>
      <c r="AK265" s="226"/>
      <c r="AL265" s="59">
        <v>35</v>
      </c>
      <c r="AM265" s="60"/>
    </row>
    <row r="266" spans="1:40" ht="14.1" hidden="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613</v>
      </c>
      <c r="AD266" s="226" t="s">
        <v>854</v>
      </c>
      <c r="AE266" s="226"/>
      <c r="AF266" s="226"/>
      <c r="AG266" s="226"/>
      <c r="AH266" s="226"/>
      <c r="AI266" s="226"/>
      <c r="AJ266" s="226"/>
      <c r="AK266" s="226"/>
      <c r="AL266" s="59">
        <v>1</v>
      </c>
      <c r="AM266" s="119" t="b">
        <v>1</v>
      </c>
    </row>
    <row r="267" spans="1:40" ht="14.1" hidden="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613</v>
      </c>
      <c r="AD267" s="226" t="s">
        <v>854</v>
      </c>
      <c r="AE267" s="226"/>
      <c r="AF267" s="226"/>
      <c r="AG267" s="226"/>
      <c r="AH267" s="226"/>
      <c r="AI267" s="226"/>
      <c r="AJ267" s="226"/>
      <c r="AK267" s="226"/>
      <c r="AL267" s="59">
        <v>1</v>
      </c>
      <c r="AM267" s="119" t="b">
        <v>1</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854</v>
      </c>
      <c r="AE268" s="226"/>
      <c r="AF268" s="226"/>
      <c r="AG268" s="226"/>
      <c r="AH268" s="226"/>
      <c r="AI268" s="226"/>
      <c r="AJ268" s="226"/>
      <c r="AK268" s="226"/>
      <c r="AL268" s="59">
        <v>1</v>
      </c>
      <c r="AM268" s="119" t="b">
        <v>1</v>
      </c>
    </row>
    <row r="269" spans="1:40" ht="14.1" hidden="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613</v>
      </c>
      <c r="AD269" s="226" t="s">
        <v>854</v>
      </c>
      <c r="AE269" s="226"/>
      <c r="AF269" s="226"/>
      <c r="AG269" s="226"/>
      <c r="AH269" s="226"/>
      <c r="AI269" s="226"/>
      <c r="AJ269" s="226"/>
      <c r="AK269" s="226"/>
      <c r="AL269" s="59">
        <v>1</v>
      </c>
      <c r="AM269" s="119" t="b">
        <v>1</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854</v>
      </c>
      <c r="AE270" s="226"/>
      <c r="AF270" s="226"/>
      <c r="AG270" s="226"/>
      <c r="AH270" s="226"/>
      <c r="AI270" s="226"/>
      <c r="AJ270" s="226"/>
      <c r="AK270" s="226"/>
      <c r="AL270" s="59">
        <v>1</v>
      </c>
      <c r="AM270" s="119" t="b">
        <v>1</v>
      </c>
    </row>
    <row r="271" spans="1:40" ht="14.1" hidden="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613</v>
      </c>
      <c r="AD271" s="226" t="s">
        <v>854</v>
      </c>
      <c r="AE271" s="226"/>
      <c r="AF271" s="226"/>
      <c r="AG271" s="226"/>
      <c r="AH271" s="226"/>
      <c r="AI271" s="226"/>
      <c r="AJ271" s="226"/>
      <c r="AK271" s="226"/>
      <c r="AL271" s="59">
        <v>1</v>
      </c>
      <c r="AM271" s="119" t="b">
        <v>1</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854</v>
      </c>
      <c r="AE272" s="226"/>
      <c r="AF272" s="226"/>
      <c r="AG272" s="226"/>
      <c r="AH272" s="226"/>
      <c r="AI272" s="226"/>
      <c r="AJ272" s="226"/>
      <c r="AK272" s="226"/>
      <c r="AL272" s="59">
        <v>1</v>
      </c>
      <c r="AM272" s="119" t="b">
        <v>1</v>
      </c>
    </row>
    <row r="273" spans="1:40" ht="14.1" hidden="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613</v>
      </c>
      <c r="AD273" s="226" t="s">
        <v>854</v>
      </c>
      <c r="AE273" s="226"/>
      <c r="AF273" s="226"/>
      <c r="AG273" s="226"/>
      <c r="AH273" s="226"/>
      <c r="AI273" s="226"/>
      <c r="AJ273" s="226"/>
      <c r="AK273" s="226"/>
      <c r="AL273" s="59">
        <v>1</v>
      </c>
      <c r="AM273" s="119" t="b">
        <v>1</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854</v>
      </c>
      <c r="AE274" s="226"/>
      <c r="AF274" s="226"/>
      <c r="AG274" s="226"/>
      <c r="AH274" s="226"/>
      <c r="AI274" s="226"/>
      <c r="AJ274" s="226"/>
      <c r="AK274" s="226"/>
      <c r="AL274" s="59">
        <v>1</v>
      </c>
      <c r="AM274" s="119" t="b">
        <v>1</v>
      </c>
    </row>
    <row r="275" spans="1:40" ht="14.1" hidden="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613</v>
      </c>
      <c r="AD275" s="226" t="s">
        <v>854</v>
      </c>
      <c r="AE275" s="226"/>
      <c r="AF275" s="226"/>
      <c r="AG275" s="226"/>
      <c r="AH275" s="226"/>
      <c r="AI275" s="226"/>
      <c r="AJ275" s="226"/>
      <c r="AK275" s="226"/>
      <c r="AL275" s="59">
        <v>1</v>
      </c>
      <c r="AM275" s="119" t="b">
        <v>1</v>
      </c>
    </row>
    <row r="276" spans="1:40" ht="12"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609</v>
      </c>
      <c r="AD276" s="189" t="s">
        <v>539</v>
      </c>
      <c r="AE276" s="189"/>
      <c r="AF276" s="189"/>
      <c r="AG276" s="189"/>
      <c r="AH276" s="189"/>
      <c r="AI276" s="189"/>
      <c r="AJ276" s="189"/>
      <c r="AK276" s="109">
        <v>46.84</v>
      </c>
      <c r="AL276" s="64">
        <v>3</v>
      </c>
      <c r="AM276" s="39">
        <v>140.52000000000001</v>
      </c>
    </row>
    <row r="277" spans="1:40" ht="12" customHeight="1">
      <c r="A277" s="25" t="e">
        <f t="shared" si="27"/>
        <v>#REF!</v>
      </c>
      <c r="B277" s="189" t="s">
        <v>544</v>
      </c>
      <c r="C277" s="189"/>
      <c r="D277" s="189"/>
      <c r="E277" s="189"/>
      <c r="F277" s="189"/>
      <c r="G277" s="189"/>
      <c r="H277" s="189"/>
      <c r="I277" s="109">
        <v>42.93</v>
      </c>
      <c r="J277" s="64" t="e">
        <f>J276</f>
        <v>#REF!</v>
      </c>
      <c r="K277" s="39" t="e">
        <f t="shared" si="28"/>
        <v>#REF!</v>
      </c>
      <c r="AC277" s="25" t="s">
        <v>609</v>
      </c>
      <c r="AD277" s="189" t="s">
        <v>544</v>
      </c>
      <c r="AE277" s="189"/>
      <c r="AF277" s="189"/>
      <c r="AG277" s="189"/>
      <c r="AH277" s="189"/>
      <c r="AI277" s="189"/>
      <c r="AJ277" s="189"/>
      <c r="AK277" s="109">
        <v>42.93</v>
      </c>
      <c r="AL277" s="64">
        <v>3</v>
      </c>
      <c r="AM277" s="39">
        <v>128.79</v>
      </c>
    </row>
    <row r="278" spans="1:40" ht="12" customHeight="1">
      <c r="A278" s="25" t="e">
        <f t="shared" si="27"/>
        <v>#REF!</v>
      </c>
      <c r="B278" s="189" t="s">
        <v>540</v>
      </c>
      <c r="C278" s="189"/>
      <c r="D278" s="189"/>
      <c r="E278" s="189"/>
      <c r="F278" s="189"/>
      <c r="G278" s="189"/>
      <c r="H278" s="189"/>
      <c r="I278" s="109">
        <v>33.65</v>
      </c>
      <c r="J278" s="64" t="e">
        <f>(#REF!+#REF!+#REF!)*#REF!</f>
        <v>#REF!</v>
      </c>
      <c r="K278" s="39" t="e">
        <f t="shared" si="28"/>
        <v>#REF!</v>
      </c>
      <c r="AC278" s="25" t="s">
        <v>609</v>
      </c>
      <c r="AD278" s="189" t="s">
        <v>540</v>
      </c>
      <c r="AE278" s="189"/>
      <c r="AF278" s="189"/>
      <c r="AG278" s="189"/>
      <c r="AH278" s="189"/>
      <c r="AI278" s="189"/>
      <c r="AJ278" s="189"/>
      <c r="AK278" s="109">
        <v>33.65</v>
      </c>
      <c r="AL278" s="64">
        <v>1</v>
      </c>
      <c r="AM278" s="39">
        <v>33.65</v>
      </c>
    </row>
    <row r="279" spans="1:40" ht="12" customHeight="1">
      <c r="A279" s="25" t="e">
        <f t="shared" si="27"/>
        <v>#REF!</v>
      </c>
      <c r="B279" s="189" t="s">
        <v>565</v>
      </c>
      <c r="C279" s="189"/>
      <c r="D279" s="189"/>
      <c r="E279" s="189"/>
      <c r="F279" s="189"/>
      <c r="G279" s="189"/>
      <c r="H279" s="189"/>
      <c r="I279" s="109">
        <f>I277</f>
        <v>42.93</v>
      </c>
      <c r="J279" s="64" t="e">
        <f>#REF!*#REF!</f>
        <v>#REF!</v>
      </c>
      <c r="K279" s="39" t="e">
        <f t="shared" si="28"/>
        <v>#REF!</v>
      </c>
      <c r="AC279" s="25" t="s">
        <v>609</v>
      </c>
      <c r="AD279" s="189" t="s">
        <v>565</v>
      </c>
      <c r="AE279" s="189"/>
      <c r="AF279" s="189"/>
      <c r="AG279" s="189"/>
      <c r="AH279" s="189"/>
      <c r="AI279" s="189"/>
      <c r="AJ279" s="189"/>
      <c r="AK279" s="109">
        <v>42.93</v>
      </c>
      <c r="AL279" s="64">
        <v>9</v>
      </c>
      <c r="AM279" s="39">
        <v>386.37</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customHeight="1">
      <c r="A281" s="25" t="e">
        <f t="shared" si="27"/>
        <v>#REF!</v>
      </c>
      <c r="B281" s="189" t="s">
        <v>545</v>
      </c>
      <c r="C281" s="189"/>
      <c r="D281" s="189"/>
      <c r="E281" s="189"/>
      <c r="F281" s="189"/>
      <c r="G281" s="189"/>
      <c r="H281" s="189"/>
      <c r="I281" s="109">
        <f>I278</f>
        <v>33.65</v>
      </c>
      <c r="J281" s="64" t="e">
        <f>(J80+J81+J82)*#REF!</f>
        <v>#REF!</v>
      </c>
      <c r="K281" s="39" t="e">
        <f t="shared" si="28"/>
        <v>#REF!</v>
      </c>
      <c r="AC281" s="25" t="s">
        <v>609</v>
      </c>
      <c r="AD281" s="189" t="s">
        <v>545</v>
      </c>
      <c r="AE281" s="189"/>
      <c r="AF281" s="189"/>
      <c r="AG281" s="189"/>
      <c r="AH281" s="189"/>
      <c r="AI281" s="189"/>
      <c r="AJ281" s="189"/>
      <c r="AK281" s="109">
        <v>33.65</v>
      </c>
      <c r="AL281" s="64">
        <v>6</v>
      </c>
      <c r="AM281" s="39">
        <v>201.89999999999998</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customHeight="1">
      <c r="A283" s="25" t="e">
        <f t="shared" si="27"/>
        <v>#REF!</v>
      </c>
      <c r="B283" s="189" t="s">
        <v>567</v>
      </c>
      <c r="C283" s="189"/>
      <c r="D283" s="189"/>
      <c r="E283" s="189"/>
      <c r="F283" s="189"/>
      <c r="G283" s="189"/>
      <c r="H283" s="189"/>
      <c r="I283" s="109">
        <v>38.57</v>
      </c>
      <c r="J283" s="64" t="e">
        <f>((#REF!*2)+(#REF!*5))*#REF!</f>
        <v>#REF!</v>
      </c>
      <c r="K283" s="39" t="e">
        <f t="shared" si="28"/>
        <v>#REF!</v>
      </c>
      <c r="AC283" s="25" t="s">
        <v>609</v>
      </c>
      <c r="AD283" s="189" t="s">
        <v>567</v>
      </c>
      <c r="AE283" s="189"/>
      <c r="AF283" s="189"/>
      <c r="AG283" s="189"/>
      <c r="AH283" s="189"/>
      <c r="AI283" s="189"/>
      <c r="AJ283" s="189"/>
      <c r="AK283" s="109">
        <v>38.57</v>
      </c>
      <c r="AL283" s="64">
        <v>8</v>
      </c>
      <c r="AM283" s="39">
        <v>308.56</v>
      </c>
    </row>
    <row r="284" spans="1:40" ht="12" customHeight="1">
      <c r="A284" s="25" t="e">
        <f t="shared" si="27"/>
        <v>#REF!</v>
      </c>
      <c r="B284" s="189" t="s">
        <v>542</v>
      </c>
      <c r="C284" s="189"/>
      <c r="D284" s="189"/>
      <c r="E284" s="189"/>
      <c r="F284" s="189"/>
      <c r="G284" s="189"/>
      <c r="H284" s="189"/>
      <c r="I284" s="109">
        <v>38.89</v>
      </c>
      <c r="J284" s="64" t="e">
        <f>#REF!*IF(#REF!="ja",1,0)*#REF!</f>
        <v>#REF!</v>
      </c>
      <c r="K284" s="39" t="e">
        <f t="shared" si="28"/>
        <v>#REF!</v>
      </c>
      <c r="AC284" s="25" t="s">
        <v>609</v>
      </c>
      <c r="AD284" s="189" t="s">
        <v>542</v>
      </c>
      <c r="AE284" s="189"/>
      <c r="AF284" s="189"/>
      <c r="AG284" s="189"/>
      <c r="AH284" s="189"/>
      <c r="AI284" s="189"/>
      <c r="AJ284" s="189"/>
      <c r="AK284" s="109">
        <v>38.89</v>
      </c>
      <c r="AL284" s="64">
        <v>3</v>
      </c>
      <c r="AM284" s="39">
        <v>116.67</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609</v>
      </c>
      <c r="AD286" s="188" t="s">
        <v>562</v>
      </c>
      <c r="AE286" s="188"/>
      <c r="AF286" s="188"/>
      <c r="AG286" s="188"/>
      <c r="AH286" s="188"/>
      <c r="AI286" s="188"/>
      <c r="AJ286" s="188"/>
      <c r="AK286" s="109">
        <v>34.770000000000003</v>
      </c>
      <c r="AL286" s="53">
        <v>2</v>
      </c>
      <c r="AM286" s="39">
        <v>69.540000000000006</v>
      </c>
      <c r="AN286" s="5">
        <v>1386</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832</v>
      </c>
      <c r="AE297" s="226"/>
      <c r="AF297" s="226"/>
      <c r="AG297" s="226"/>
      <c r="AH297" s="226"/>
      <c r="AI297" s="226"/>
      <c r="AJ297" s="226"/>
      <c r="AK297" s="226"/>
      <c r="AL297" s="59">
        <v>1</v>
      </c>
      <c r="AM297" s="126" t="s">
        <v>613</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832</v>
      </c>
      <c r="AE298" s="226"/>
      <c r="AF298" s="226"/>
      <c r="AG298" s="226"/>
      <c r="AH298" s="226"/>
      <c r="AI298" s="226"/>
      <c r="AJ298" s="226"/>
      <c r="AK298" s="226"/>
      <c r="AL298" s="59">
        <v>1</v>
      </c>
      <c r="AM298" s="125" t="s">
        <v>613</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183</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609</v>
      </c>
      <c r="AD313" s="95" t="s">
        <v>404</v>
      </c>
      <c r="AE313" s="189" t="s">
        <v>241</v>
      </c>
      <c r="AF313" s="189"/>
      <c r="AG313" s="189"/>
      <c r="AH313" s="189"/>
      <c r="AI313" s="189"/>
      <c r="AJ313" s="63" t="s">
        <v>333</v>
      </c>
      <c r="AK313" s="39">
        <v>14.8</v>
      </c>
      <c r="AL313" s="64">
        <v>1</v>
      </c>
      <c r="AM313" s="39">
        <v>14.8</v>
      </c>
    </row>
    <row r="314" spans="1:39" ht="14.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609</v>
      </c>
      <c r="AD314" s="95" t="s">
        <v>404</v>
      </c>
      <c r="AE314" s="189" t="s">
        <v>240</v>
      </c>
      <c r="AF314" s="189"/>
      <c r="AG314" s="189"/>
      <c r="AH314" s="189"/>
      <c r="AI314" s="189"/>
      <c r="AJ314" s="63" t="s">
        <v>333</v>
      </c>
      <c r="AK314" s="39">
        <v>14.8</v>
      </c>
      <c r="AL314" s="64">
        <v>1</v>
      </c>
      <c r="AM314" s="39">
        <v>14.8</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66</v>
      </c>
      <c r="AM332" s="39">
        <v>72.046071428571437</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50</v>
      </c>
      <c r="AM334" s="39">
        <v>121.2</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1232.0040714285713</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36.199999999999996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609</v>
      </c>
      <c r="AD592" s="217" t="s">
        <v>235</v>
      </c>
      <c r="AE592" s="217"/>
      <c r="AF592" s="217"/>
      <c r="AG592" s="217"/>
      <c r="AH592" s="217"/>
      <c r="AI592" s="217"/>
      <c r="AJ592" s="217"/>
      <c r="AK592" s="80">
        <v>157.91999999999999</v>
      </c>
      <c r="AL592" s="53">
        <v>1</v>
      </c>
      <c r="AM592" s="34">
        <v>157.91999999999999</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3</v>
      </c>
      <c r="AM594" s="34">
        <v>406.07999999999993</v>
      </c>
      <c r="AN594">
        <v>1633.3440000000001</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46.833333333333329</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customHeight="1">
      <c r="A601" s="25" t="e">
        <f t="shared" si="50"/>
        <v>#REF!</v>
      </c>
      <c r="B601" s="217" t="s">
        <v>447</v>
      </c>
      <c r="C601" s="217"/>
      <c r="D601" s="217"/>
      <c r="E601" s="217"/>
      <c r="F601" s="217"/>
      <c r="G601" s="217"/>
      <c r="H601" s="217"/>
      <c r="I601" s="81" t="e">
        <f>#REF!</f>
        <v>#REF!</v>
      </c>
      <c r="J601" s="53" t="e">
        <f t="shared" si="51"/>
        <v>#REF!</v>
      </c>
      <c r="K601" s="34" t="e">
        <f t="shared" si="52"/>
        <v>#REF!</v>
      </c>
      <c r="AC601" s="25" t="s">
        <v>609</v>
      </c>
      <c r="AD601" s="217" t="s">
        <v>447</v>
      </c>
      <c r="AE601" s="217"/>
      <c r="AF601" s="217"/>
      <c r="AG601" s="217"/>
      <c r="AH601" s="217"/>
      <c r="AI601" s="217"/>
      <c r="AJ601" s="217"/>
      <c r="AK601" s="81">
        <v>90.24</v>
      </c>
      <c r="AL601" s="53">
        <v>1</v>
      </c>
      <c r="AM601" s="34">
        <v>90.24</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2113.12</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24</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565.6</v>
      </c>
      <c r="AL619" s="53">
        <v>1</v>
      </c>
      <c r="AM619" s="34">
        <v>565.6</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1357.44</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2520</v>
      </c>
      <c r="AL624" s="53">
        <v>1</v>
      </c>
      <c r="AM624" s="144">
        <v>2520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609</v>
      </c>
      <c r="AD631" s="201" t="s">
        <v>467</v>
      </c>
      <c r="AE631" s="201"/>
      <c r="AF631" s="201"/>
      <c r="AG631" s="201"/>
      <c r="AH631" s="201"/>
      <c r="AI631" s="201"/>
      <c r="AJ631" s="201"/>
      <c r="AK631" s="81">
        <v>5670</v>
      </c>
      <c r="AL631" s="53">
        <v>1</v>
      </c>
      <c r="AM631" s="144">
        <v>5670</v>
      </c>
      <c r="AN631" s="8"/>
      <c r="AO631" s="14" t="s">
        <v>490</v>
      </c>
      <c r="AP631" s="15">
        <v>3746.4639999999999</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782.01</v>
      </c>
      <c r="AL632" s="53">
        <v>1</v>
      </c>
      <c r="AM632" s="144">
        <v>782.01</v>
      </c>
      <c r="AN632" s="8"/>
      <c r="AO632" s="16" t="s">
        <v>491</v>
      </c>
      <c r="AP632" s="4">
        <v>1555.4</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609</v>
      </c>
      <c r="AD634" s="201" t="s">
        <v>551</v>
      </c>
      <c r="AE634" s="201"/>
      <c r="AF634" s="201"/>
      <c r="AG634" s="201"/>
      <c r="AH634" s="201"/>
      <c r="AI634" s="201"/>
      <c r="AJ634" s="201"/>
      <c r="AK634" s="81">
        <v>1611.4999999999998</v>
      </c>
      <c r="AL634" s="53">
        <v>1</v>
      </c>
      <c r="AM634" s="144">
        <v>1611.4999999999998</v>
      </c>
      <c r="AN634" s="8"/>
      <c r="AO634" s="16"/>
      <c r="AP634" s="4"/>
      <c r="AQ634" s="22"/>
      <c r="AR634" s="4"/>
      <c r="AS634" s="4"/>
      <c r="AT634" s="4"/>
      <c r="AU634" s="4"/>
      <c r="AV634" s="4"/>
      <c r="AW634" s="17"/>
    </row>
    <row r="635" spans="1:49" ht="12"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609</v>
      </c>
      <c r="AD635" s="201" t="s">
        <v>553</v>
      </c>
      <c r="AE635" s="201"/>
      <c r="AF635" s="201"/>
      <c r="AG635" s="201"/>
      <c r="AH635" s="201"/>
      <c r="AI635" s="201"/>
      <c r="AJ635" s="201"/>
      <c r="AK635" s="81">
        <v>2403.35</v>
      </c>
      <c r="AL635" s="53">
        <v>1</v>
      </c>
      <c r="AM635" s="144">
        <v>2403.35</v>
      </c>
      <c r="AN635" s="8"/>
      <c r="AO635" s="16"/>
      <c r="AP635" s="4"/>
      <c r="AQ635" s="22"/>
      <c r="AR635" s="4"/>
      <c r="AS635" s="4"/>
      <c r="AT635" s="4"/>
      <c r="AU635" s="4"/>
      <c r="AV635" s="4"/>
      <c r="AW635" s="17"/>
    </row>
    <row r="636" spans="1:49" ht="12"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609</v>
      </c>
      <c r="AD636" s="201" t="s">
        <v>552</v>
      </c>
      <c r="AE636" s="201"/>
      <c r="AF636" s="201"/>
      <c r="AG636" s="201"/>
      <c r="AH636" s="201"/>
      <c r="AI636" s="201"/>
      <c r="AJ636" s="201"/>
      <c r="AK636" s="81">
        <v>1386</v>
      </c>
      <c r="AL636" s="53">
        <v>1</v>
      </c>
      <c r="AM636" s="144">
        <v>1386</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1931.7440714285713</v>
      </c>
      <c r="AL637" s="53">
        <v>1</v>
      </c>
      <c r="AM637" s="144">
        <v>1931.7440714285713</v>
      </c>
      <c r="AN637" s="8"/>
      <c r="AO637" s="16" t="s">
        <v>556</v>
      </c>
      <c r="AP637" s="4">
        <v>5400.8499999999995</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1633.3440000000001</v>
      </c>
      <c r="AL638" s="53">
        <v>1</v>
      </c>
      <c r="AM638" s="144">
        <v>1633.3440000000001</v>
      </c>
      <c r="AN638" s="8"/>
      <c r="AO638" s="16" t="s">
        <v>554</v>
      </c>
      <c r="AP638" s="9">
        <v>15766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2113.12</v>
      </c>
      <c r="AL639" s="53">
        <v>1</v>
      </c>
      <c r="AM639" s="144">
        <v>2113.12</v>
      </c>
      <c r="AN639" s="8"/>
      <c r="AO639" s="16" t="s">
        <v>472</v>
      </c>
      <c r="AP639" s="9">
        <v>2713.7540714285715</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5301.8639999999996</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1357.44</v>
      </c>
      <c r="AL641" s="53">
        <v>1</v>
      </c>
      <c r="AM641" s="144">
        <v>1357.44</v>
      </c>
      <c r="AN641" s="8"/>
      <c r="AO641" s="16"/>
      <c r="AP641" s="10">
        <v>29182.468071428571</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29182.468071428568</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29182.468071428568</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-2320.955407142857</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26861.51266428571</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718</v>
      </c>
      <c r="AE657" s="191"/>
      <c r="AF657" s="191"/>
      <c r="AG657" s="191"/>
      <c r="AH657" s="191"/>
      <c r="AI657" s="191"/>
      <c r="AJ657" s="191"/>
      <c r="AK657" s="191"/>
      <c r="AL657" s="191"/>
      <c r="AM657" s="191"/>
      <c r="AO657" s="121">
        <v>3</v>
      </c>
    </row>
    <row r="658" spans="1:47" ht="12.95" hidden="1"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613</v>
      </c>
      <c r="AD658" s="187" t="s">
        <v>724</v>
      </c>
      <c r="AE658" s="187"/>
      <c r="AF658" s="187"/>
      <c r="AG658" s="187"/>
      <c r="AH658" s="187"/>
      <c r="AI658" s="187"/>
      <c r="AJ658" s="187"/>
      <c r="AK658" s="187"/>
      <c r="AL658" s="187"/>
      <c r="AM658" s="187"/>
      <c r="AO658" s="120" t="s">
        <v>857</v>
      </c>
      <c r="AP658" s="120"/>
      <c r="AQ658" s="120"/>
      <c r="AR658" s="120"/>
      <c r="AS658" s="120"/>
      <c r="AT658" s="120"/>
      <c r="AU658" s="120"/>
    </row>
    <row r="659" spans="1:47" ht="12.95" hidden="1"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613</v>
      </c>
      <c r="AD659" s="187" t="s">
        <v>724</v>
      </c>
      <c r="AE659" s="187"/>
      <c r="AF659" s="187"/>
      <c r="AG659" s="187"/>
      <c r="AH659" s="187"/>
      <c r="AI659" s="187"/>
      <c r="AJ659" s="187"/>
      <c r="AK659" s="187"/>
      <c r="AL659" s="187"/>
      <c r="AM659" s="187"/>
      <c r="AO659" s="120" t="s">
        <v>857</v>
      </c>
      <c r="AP659" s="120"/>
      <c r="AQ659" s="120"/>
      <c r="AR659" s="120"/>
      <c r="AS659" s="120"/>
      <c r="AT659" s="120"/>
      <c r="AU659" s="120"/>
    </row>
    <row r="660" spans="1:47" ht="15" hidden="1"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613</v>
      </c>
      <c r="AD660" s="187" t="s">
        <v>724</v>
      </c>
      <c r="AE660" s="187"/>
      <c r="AF660" s="187"/>
      <c r="AG660" s="187"/>
      <c r="AH660" s="187"/>
      <c r="AI660" s="187"/>
      <c r="AJ660" s="187"/>
      <c r="AK660" s="187"/>
      <c r="AL660" s="187"/>
      <c r="AM660" s="187"/>
      <c r="AO660" s="120" t="s">
        <v>857</v>
      </c>
      <c r="AP660" s="120"/>
      <c r="AQ660" s="120"/>
      <c r="AR660" s="120"/>
      <c r="AS660" s="120"/>
      <c r="AT660" s="120"/>
      <c r="AU660" s="120"/>
    </row>
    <row r="661" spans="1:47" ht="15" hidden="1"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613</v>
      </c>
      <c r="AD661" s="187" t="s">
        <v>724</v>
      </c>
      <c r="AE661" s="187"/>
      <c r="AF661" s="187"/>
      <c r="AG661" s="187"/>
      <c r="AH661" s="187"/>
      <c r="AI661" s="187"/>
      <c r="AJ661" s="187"/>
      <c r="AK661" s="187"/>
      <c r="AL661" s="187"/>
      <c r="AM661" s="187"/>
      <c r="AO661" s="120" t="s">
        <v>857</v>
      </c>
      <c r="AP661" s="120"/>
      <c r="AQ661" s="120"/>
      <c r="AR661" s="120"/>
      <c r="AS661" s="120"/>
      <c r="AT661" s="120"/>
      <c r="AU661" s="120"/>
    </row>
    <row r="662" spans="1:47">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609</v>
      </c>
      <c r="AD662" s="187" t="s">
        <v>858</v>
      </c>
      <c r="AE662" s="187"/>
      <c r="AF662" s="187"/>
      <c r="AG662" s="187"/>
      <c r="AH662" s="187"/>
      <c r="AI662" s="187"/>
      <c r="AJ662" s="187"/>
      <c r="AK662" s="187"/>
      <c r="AL662" s="187"/>
      <c r="AM662" s="187"/>
      <c r="AO662" s="120" t="s">
        <v>857</v>
      </c>
      <c r="AP662" s="120"/>
      <c r="AQ662" s="120"/>
      <c r="AR662" s="120"/>
      <c r="AS662" s="120"/>
      <c r="AT662" s="120"/>
      <c r="AU662" s="120"/>
    </row>
    <row r="663" spans="1:47">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609</v>
      </c>
      <c r="AD663" s="187" t="s">
        <v>859</v>
      </c>
      <c r="AE663" s="187"/>
      <c r="AF663" s="187"/>
      <c r="AG663" s="187"/>
      <c r="AH663" s="187"/>
      <c r="AI663" s="187"/>
      <c r="AJ663" s="187"/>
      <c r="AK663" s="187"/>
      <c r="AL663" s="187"/>
      <c r="AM663" s="187"/>
      <c r="AO663" s="120" t="s">
        <v>857</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829</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851</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803</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804</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825</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798</v>
      </c>
      <c r="AG11" s="243"/>
      <c r="AH11" s="243"/>
      <c r="AI11" s="247" t="s">
        <v>874</v>
      </c>
      <c r="AJ11" s="248"/>
      <c r="AK11" s="270" t="s">
        <v>873</v>
      </c>
      <c r="AL11" s="271"/>
      <c r="AM11" s="272"/>
      <c r="AY11" s="114">
        <v>27637.29</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609</v>
      </c>
      <c r="AD29" s="237" t="s">
        <v>799</v>
      </c>
      <c r="AE29" s="237"/>
      <c r="AF29" s="237"/>
      <c r="AG29" s="237"/>
      <c r="AH29" s="237"/>
      <c r="AI29" s="237"/>
      <c r="AJ29" s="237"/>
      <c r="AK29" s="153">
        <v>1</v>
      </c>
      <c r="AL29" s="27"/>
      <c r="AM29" s="27"/>
      <c r="AO29" s="149"/>
      <c r="AP29" s="149"/>
      <c r="AQ29" s="149"/>
    </row>
    <row r="30" spans="1:43" hidden="1">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613</v>
      </c>
      <c r="AD30" s="238" t="s">
        <v>800</v>
      </c>
      <c r="AE30" s="238"/>
      <c r="AF30" s="238"/>
      <c r="AG30" s="238"/>
      <c r="AH30" s="238"/>
      <c r="AI30" s="238"/>
      <c r="AJ30" s="238"/>
      <c r="AK30" s="153">
        <v>1</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609</v>
      </c>
      <c r="AD37" s="93" t="s">
        <v>105</v>
      </c>
      <c r="AE37" s="30" t="s">
        <v>232</v>
      </c>
      <c r="AF37" s="135" t="s">
        <v>146</v>
      </c>
      <c r="AG37" s="136" t="s">
        <v>145</v>
      </c>
      <c r="AH37" s="135" t="s">
        <v>144</v>
      </c>
      <c r="AI37" s="136" t="s">
        <v>147</v>
      </c>
      <c r="AJ37" s="136" t="s">
        <v>149</v>
      </c>
      <c r="AK37" s="31">
        <v>2520</v>
      </c>
      <c r="AL37" s="32">
        <v>1</v>
      </c>
      <c r="AM37" s="39">
        <v>2520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2520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hidden="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613</v>
      </c>
      <c r="AD130" s="235" t="s">
        <v>639</v>
      </c>
      <c r="AE130" s="235"/>
      <c r="AF130" s="235"/>
      <c r="AG130" s="235"/>
      <c r="AH130" s="235"/>
      <c r="AI130" s="235"/>
      <c r="AJ130" s="235"/>
      <c r="AK130" s="45"/>
      <c r="AL130" s="37" t="s">
        <v>609</v>
      </c>
      <c r="AM130" s="46"/>
    </row>
    <row r="131" spans="1:43" ht="15"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609</v>
      </c>
      <c r="AD131" s="231" t="s">
        <v>808</v>
      </c>
      <c r="AE131" s="231"/>
      <c r="AF131" s="231"/>
      <c r="AG131" s="231"/>
      <c r="AH131" s="231"/>
      <c r="AI131" s="231"/>
      <c r="AJ131" s="231"/>
      <c r="AK131" s="47">
        <v>4</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hidden="1"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613</v>
      </c>
      <c r="AD133" s="230" t="s">
        <v>641</v>
      </c>
      <c r="AE133" s="230"/>
      <c r="AF133" s="230"/>
      <c r="AG133" s="230"/>
      <c r="AH133" s="230"/>
      <c r="AI133" s="230"/>
      <c r="AJ133" s="230"/>
      <c r="AK133" s="153">
        <v>4</v>
      </c>
      <c r="AL133" s="25"/>
      <c r="AM133" s="25"/>
      <c r="AN133" s="2" t="s">
        <v>609</v>
      </c>
      <c r="AO133" s="229" t="s">
        <v>223</v>
      </c>
      <c r="AP133" s="229"/>
      <c r="AQ133" s="229"/>
    </row>
    <row r="134" spans="1:43">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609</v>
      </c>
      <c r="AD134" s="231" t="s">
        <v>809</v>
      </c>
      <c r="AE134" s="231"/>
      <c r="AF134" s="231"/>
      <c r="AG134" s="231"/>
      <c r="AH134" s="231"/>
      <c r="AI134" s="231"/>
      <c r="AJ134" s="231"/>
      <c r="AK134" s="153">
        <v>3</v>
      </c>
      <c r="AL134" s="25"/>
      <c r="AM134" s="25"/>
      <c r="AN134" s="2"/>
      <c r="AO134" s="229" t="s">
        <v>220</v>
      </c>
      <c r="AP134" s="229"/>
      <c r="AQ134" s="229"/>
    </row>
    <row r="135" spans="1:43" ht="15" hidden="1"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613</v>
      </c>
      <c r="AD135" s="230" t="s">
        <v>642</v>
      </c>
      <c r="AE135" s="230"/>
      <c r="AF135" s="230"/>
      <c r="AG135" s="230"/>
      <c r="AH135" s="230"/>
      <c r="AI135" s="230"/>
      <c r="AJ135" s="230"/>
      <c r="AK135" s="153">
        <v>3</v>
      </c>
      <c r="AL135" s="25"/>
      <c r="AM135" s="25"/>
      <c r="AN135" s="2"/>
      <c r="AO135" s="229" t="s">
        <v>219</v>
      </c>
      <c r="AP135" s="229"/>
      <c r="AQ135" s="229"/>
    </row>
    <row r="136" spans="1:43" ht="20.100000000000001" customHeight="1">
      <c r="A136" s="25" t="e">
        <f>IF(SUM(J137:J145)=0,"HIDE","")</f>
        <v>#REF!</v>
      </c>
      <c r="B136" s="228" t="s">
        <v>66</v>
      </c>
      <c r="C136" s="228"/>
      <c r="D136" s="228"/>
      <c r="E136" s="228"/>
      <c r="F136" s="228"/>
      <c r="G136" s="228"/>
      <c r="H136" s="228"/>
      <c r="I136" s="228"/>
      <c r="J136" s="37" t="e">
        <f>SUM(J137:J145)</f>
        <v>#REF!</v>
      </c>
      <c r="K136" s="38"/>
      <c r="AC136" s="25" t="s">
        <v>609</v>
      </c>
      <c r="AD136" s="228" t="s">
        <v>66</v>
      </c>
      <c r="AE136" s="228"/>
      <c r="AF136" s="228"/>
      <c r="AG136" s="228"/>
      <c r="AH136" s="228"/>
      <c r="AI136" s="228"/>
      <c r="AJ136" s="228"/>
      <c r="AK136" s="228"/>
      <c r="AL136" s="37">
        <v>1</v>
      </c>
      <c r="AM136" s="38"/>
    </row>
    <row r="137" spans="1:43" ht="12"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609</v>
      </c>
      <c r="AD137" s="44" t="s">
        <v>46</v>
      </c>
      <c r="AE137" s="148" t="s">
        <v>643</v>
      </c>
      <c r="AF137" s="142" t="s">
        <v>146</v>
      </c>
      <c r="AG137" s="41"/>
      <c r="AH137" s="41"/>
      <c r="AI137" s="41"/>
      <c r="AJ137" s="41"/>
      <c r="AK137" s="39">
        <v>3990</v>
      </c>
      <c r="AL137" s="34">
        <v>1</v>
      </c>
      <c r="AM137" s="39">
        <v>3990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customHeight="1">
      <c r="A159" s="25" t="e">
        <f>IF($J$160=0,"HIDE","")</f>
        <v>#REF!</v>
      </c>
      <c r="B159" s="228" t="s">
        <v>112</v>
      </c>
      <c r="C159" s="228"/>
      <c r="D159" s="228"/>
      <c r="E159" s="228"/>
      <c r="F159" s="228"/>
      <c r="G159" s="228"/>
      <c r="H159" s="228"/>
      <c r="I159" s="228"/>
      <c r="J159" s="37"/>
      <c r="K159" s="130"/>
      <c r="AC159" s="25" t="s">
        <v>609</v>
      </c>
      <c r="AD159" s="228" t="s">
        <v>112</v>
      </c>
      <c r="AE159" s="228"/>
      <c r="AF159" s="228"/>
      <c r="AG159" s="228"/>
      <c r="AH159" s="228"/>
      <c r="AI159" s="228"/>
      <c r="AJ159" s="228"/>
      <c r="AK159" s="228"/>
      <c r="AL159" s="37"/>
      <c r="AM159" s="130"/>
    </row>
    <row r="160" spans="1:40" ht="12"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609</v>
      </c>
      <c r="AD160" s="44" t="s">
        <v>97</v>
      </c>
      <c r="AE160" s="148" t="s">
        <v>646</v>
      </c>
      <c r="AF160" s="142" t="s">
        <v>146</v>
      </c>
      <c r="AG160" s="41"/>
      <c r="AH160" s="41"/>
      <c r="AI160" s="41"/>
      <c r="AJ160" s="41"/>
      <c r="AK160" s="39">
        <v>840</v>
      </c>
      <c r="AL160" s="34">
        <v>2</v>
      </c>
      <c r="AM160" s="39">
        <v>1680</v>
      </c>
      <c r="AN160" s="5">
        <v>5670</v>
      </c>
    </row>
    <row r="161" spans="1:43" ht="12" customHeight="1">
      <c r="A161" s="25" t="e">
        <f>IF($J$160=0,"HIDE","")</f>
        <v>#REF!</v>
      </c>
      <c r="B161" s="35"/>
      <c r="C161" s="148"/>
      <c r="D161" s="41"/>
      <c r="E161" s="41"/>
      <c r="F161" s="41"/>
      <c r="G161" s="41"/>
      <c r="H161" s="41"/>
      <c r="I161" s="48"/>
      <c r="J161" s="51"/>
      <c r="K161" s="33"/>
      <c r="L161" s="5"/>
      <c r="AC161" s="25" t="s">
        <v>609</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609</v>
      </c>
      <c r="AD164" s="44" t="s">
        <v>479</v>
      </c>
      <c r="AE164" s="217" t="s">
        <v>478</v>
      </c>
      <c r="AF164" s="217"/>
      <c r="AG164" s="217"/>
      <c r="AH164" s="217"/>
      <c r="AI164" s="217"/>
      <c r="AJ164" s="41"/>
      <c r="AK164" s="52">
        <v>27.54</v>
      </c>
      <c r="AL164" s="53">
        <v>4</v>
      </c>
      <c r="AM164" s="39">
        <v>110.16</v>
      </c>
      <c r="AN164" s="5"/>
    </row>
    <row r="165" spans="1:43" ht="12"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609</v>
      </c>
      <c r="AD165" s="44" t="s">
        <v>479</v>
      </c>
      <c r="AE165" s="217" t="s">
        <v>481</v>
      </c>
      <c r="AF165" s="217"/>
      <c r="AG165" s="217"/>
      <c r="AH165" s="217"/>
      <c r="AI165" s="217"/>
      <c r="AJ165" s="41"/>
      <c r="AK165" s="52">
        <v>27.54</v>
      </c>
      <c r="AL165" s="53">
        <v>2</v>
      </c>
      <c r="AM165" s="39">
        <v>55.08</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customHeight="1">
      <c r="A167" s="25" t="e">
        <f t="shared" si="15"/>
        <v>#REF!</v>
      </c>
      <c r="B167" s="44" t="s">
        <v>480</v>
      </c>
      <c r="C167" s="217" t="s">
        <v>477</v>
      </c>
      <c r="D167" s="217"/>
      <c r="E167" s="217"/>
      <c r="F167" s="217"/>
      <c r="G167" s="217"/>
      <c r="H167" s="41"/>
      <c r="I167" s="54">
        <v>56.78</v>
      </c>
      <c r="J167" s="55" t="e">
        <f>#REF!</f>
        <v>#REF!</v>
      </c>
      <c r="K167" s="39" t="e">
        <f>I167*J167</f>
        <v>#REF!</v>
      </c>
      <c r="L167" s="5"/>
      <c r="AC167" s="25" t="s">
        <v>609</v>
      </c>
      <c r="AD167" s="44" t="s">
        <v>480</v>
      </c>
      <c r="AE167" s="217" t="s">
        <v>477</v>
      </c>
      <c r="AF167" s="217"/>
      <c r="AG167" s="217"/>
      <c r="AH167" s="217"/>
      <c r="AI167" s="217"/>
      <c r="AJ167" s="41"/>
      <c r="AK167" s="54">
        <v>56.78</v>
      </c>
      <c r="AL167" s="55">
        <v>1</v>
      </c>
      <c r="AM167" s="39">
        <v>56.78</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8</v>
      </c>
      <c r="AM168" s="39">
        <v>220.32</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782.01</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2</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609</v>
      </c>
      <c r="AD175" s="231" t="s">
        <v>827</v>
      </c>
      <c r="AE175" s="231"/>
      <c r="AF175" s="231"/>
      <c r="AG175" s="231"/>
      <c r="AH175" s="231"/>
      <c r="AI175" s="231"/>
      <c r="AJ175" s="231"/>
      <c r="AK175" s="153">
        <v>4</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hidden="1"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613</v>
      </c>
      <c r="AD179" s="230" t="s">
        <v>651</v>
      </c>
      <c r="AE179" s="230"/>
      <c r="AF179" s="230"/>
      <c r="AG179" s="230"/>
      <c r="AH179" s="230"/>
      <c r="AI179" s="230"/>
      <c r="AJ179" s="230"/>
      <c r="AK179" s="153">
        <v>4</v>
      </c>
      <c r="AL179" s="27"/>
      <c r="AM179" s="27"/>
      <c r="AO179" s="229" t="s">
        <v>237</v>
      </c>
      <c r="AP179" s="229"/>
      <c r="AQ179" s="229"/>
    </row>
    <row r="180" spans="1:43">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609</v>
      </c>
      <c r="AD180" s="230" t="s">
        <v>652</v>
      </c>
      <c r="AE180" s="230"/>
      <c r="AF180" s="230"/>
      <c r="AG180" s="230"/>
      <c r="AH180" s="230"/>
      <c r="AI180" s="230"/>
      <c r="AJ180" s="230"/>
      <c r="AK180" s="153">
        <v>4</v>
      </c>
      <c r="AL180" s="27"/>
      <c r="AM180" s="27"/>
      <c r="AO180" s="229" t="s">
        <v>238</v>
      </c>
      <c r="AP180" s="229"/>
      <c r="AQ180" s="229"/>
    </row>
    <row r="181" spans="1:43" ht="20.100000000000001" customHeight="1">
      <c r="A181" s="25" t="e">
        <f t="shared" ref="A181:A205" si="16">IF(J181=0,"HIDE","")</f>
        <v>#REF!</v>
      </c>
      <c r="B181" s="228" t="s">
        <v>486</v>
      </c>
      <c r="C181" s="228"/>
      <c r="D181" s="228"/>
      <c r="E181" s="228"/>
      <c r="F181" s="228"/>
      <c r="G181" s="228"/>
      <c r="H181" s="228"/>
      <c r="I181" s="228"/>
      <c r="J181" s="37" t="e">
        <f>SUM(J182:J187)</f>
        <v>#REF!</v>
      </c>
      <c r="K181" s="38"/>
      <c r="AC181" s="25" t="s">
        <v>609</v>
      </c>
      <c r="AD181" s="228" t="s">
        <v>486</v>
      </c>
      <c r="AE181" s="228"/>
      <c r="AF181" s="228"/>
      <c r="AG181" s="228"/>
      <c r="AH181" s="228"/>
      <c r="AI181" s="228"/>
      <c r="AJ181" s="228"/>
      <c r="AK181" s="228"/>
      <c r="AL181" s="37">
        <v>8</v>
      </c>
      <c r="AM181" s="38"/>
    </row>
    <row r="182" spans="1:43" ht="12"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609</v>
      </c>
      <c r="AD182" s="92" t="s">
        <v>101</v>
      </c>
      <c r="AE182" s="148" t="s">
        <v>193</v>
      </c>
      <c r="AF182" s="138" t="s">
        <v>146</v>
      </c>
      <c r="AG182" s="41"/>
      <c r="AH182" s="41"/>
      <c r="AI182" s="41"/>
      <c r="AJ182" s="41"/>
      <c r="AK182" s="39">
        <v>179</v>
      </c>
      <c r="AL182" s="34">
        <v>4</v>
      </c>
      <c r="AM182" s="39">
        <v>716</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609</v>
      </c>
      <c r="AD185" s="44" t="s">
        <v>52</v>
      </c>
      <c r="AE185" s="148" t="s">
        <v>113</v>
      </c>
      <c r="AF185" s="138" t="s">
        <v>146</v>
      </c>
      <c r="AG185" s="41"/>
      <c r="AH185" s="41"/>
      <c r="AI185" s="41"/>
      <c r="AJ185" s="41"/>
      <c r="AK185" s="39">
        <v>53</v>
      </c>
      <c r="AL185" s="34">
        <v>4</v>
      </c>
      <c r="AM185" s="39">
        <v>212</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928</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hidden="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613</v>
      </c>
      <c r="AD208" s="226" t="s">
        <v>853</v>
      </c>
      <c r="AE208" s="226"/>
      <c r="AF208" s="226"/>
      <c r="AG208" s="226"/>
      <c r="AH208" s="226"/>
      <c r="AI208" s="226"/>
      <c r="AJ208" s="226"/>
      <c r="AK208" s="226"/>
      <c r="AL208" s="59">
        <v>62</v>
      </c>
      <c r="AM208" s="60"/>
    </row>
    <row r="209" spans="1:39" ht="14.1" hidden="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613</v>
      </c>
      <c r="AD209" s="226" t="s">
        <v>854</v>
      </c>
      <c r="AE209" s="226"/>
      <c r="AF209" s="226"/>
      <c r="AG209" s="226"/>
      <c r="AH209" s="226"/>
      <c r="AI209" s="226"/>
      <c r="AJ209" s="226"/>
      <c r="AK209" s="226"/>
      <c r="AL209" s="59">
        <v>1</v>
      </c>
      <c r="AM209" s="119" t="b">
        <v>1</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854</v>
      </c>
      <c r="AE210" s="226"/>
      <c r="AF210" s="226"/>
      <c r="AG210" s="226"/>
      <c r="AH210" s="226"/>
      <c r="AI210" s="226"/>
      <c r="AJ210" s="226"/>
      <c r="AK210" s="226"/>
      <c r="AL210" s="59">
        <v>1</v>
      </c>
      <c r="AM210" s="119" t="b">
        <v>1</v>
      </c>
    </row>
    <row r="211" spans="1:39" ht="14.1" hidden="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613</v>
      </c>
      <c r="AD211" s="226" t="s">
        <v>854</v>
      </c>
      <c r="AE211" s="226"/>
      <c r="AF211" s="226"/>
      <c r="AG211" s="226"/>
      <c r="AH211" s="226"/>
      <c r="AI211" s="226"/>
      <c r="AJ211" s="226"/>
      <c r="AK211" s="226"/>
      <c r="AL211" s="59">
        <v>1</v>
      </c>
      <c r="AM211" s="119" t="b">
        <v>1</v>
      </c>
    </row>
    <row r="212" spans="1:39" ht="14.1" hidden="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613</v>
      </c>
      <c r="AD212" s="226" t="s">
        <v>854</v>
      </c>
      <c r="AE212" s="226"/>
      <c r="AF212" s="226"/>
      <c r="AG212" s="226"/>
      <c r="AH212" s="226"/>
      <c r="AI212" s="226"/>
      <c r="AJ212" s="226"/>
      <c r="AK212" s="226"/>
      <c r="AL212" s="59">
        <v>1</v>
      </c>
      <c r="AM212" s="119" t="b">
        <v>1</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854</v>
      </c>
      <c r="AE213" s="226"/>
      <c r="AF213" s="226"/>
      <c r="AG213" s="226"/>
      <c r="AH213" s="226"/>
      <c r="AI213" s="226"/>
      <c r="AJ213" s="226"/>
      <c r="AK213" s="226"/>
      <c r="AL213" s="59">
        <v>1</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854</v>
      </c>
      <c r="AE214" s="226"/>
      <c r="AF214" s="226"/>
      <c r="AG214" s="226"/>
      <c r="AH214" s="226"/>
      <c r="AI214" s="226"/>
      <c r="AJ214" s="226"/>
      <c r="AK214" s="226"/>
      <c r="AL214" s="59">
        <v>1</v>
      </c>
      <c r="AM214" s="119" t="b">
        <v>1</v>
      </c>
    </row>
    <row r="215" spans="1:39" ht="14.1" hidden="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613</v>
      </c>
      <c r="AD215" s="226" t="s">
        <v>854</v>
      </c>
      <c r="AE215" s="226"/>
      <c r="AF215" s="226"/>
      <c r="AG215" s="226"/>
      <c r="AH215" s="226"/>
      <c r="AI215" s="226"/>
      <c r="AJ215" s="226"/>
      <c r="AK215" s="226"/>
      <c r="AL215" s="59">
        <v>1</v>
      </c>
      <c r="AM215" s="119" t="b">
        <v>1</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854</v>
      </c>
      <c r="AE216" s="226"/>
      <c r="AF216" s="226"/>
      <c r="AG216" s="226"/>
      <c r="AH216" s="226"/>
      <c r="AI216" s="226"/>
      <c r="AJ216" s="226"/>
      <c r="AK216" s="226"/>
      <c r="AL216" s="59">
        <v>1</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854</v>
      </c>
      <c r="AE217" s="226"/>
      <c r="AF217" s="226"/>
      <c r="AG217" s="226"/>
      <c r="AH217" s="226"/>
      <c r="AI217" s="226"/>
      <c r="AJ217" s="226"/>
      <c r="AK217" s="226"/>
      <c r="AL217" s="59">
        <v>1</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854</v>
      </c>
      <c r="AE218" s="226"/>
      <c r="AF218" s="226"/>
      <c r="AG218" s="226"/>
      <c r="AH218" s="226"/>
      <c r="AI218" s="226"/>
      <c r="AJ218" s="226"/>
      <c r="AK218" s="226"/>
      <c r="AL218" s="59">
        <v>1</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854</v>
      </c>
      <c r="AE219" s="226"/>
      <c r="AF219" s="226"/>
      <c r="AG219" s="226"/>
      <c r="AH219" s="226"/>
      <c r="AI219" s="226"/>
      <c r="AJ219" s="226"/>
      <c r="AK219" s="226"/>
      <c r="AL219" s="59">
        <v>1</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854</v>
      </c>
      <c r="AE220" s="226"/>
      <c r="AF220" s="226"/>
      <c r="AG220" s="226"/>
      <c r="AH220" s="226"/>
      <c r="AI220" s="226"/>
      <c r="AJ220" s="226"/>
      <c r="AK220" s="226"/>
      <c r="AL220" s="59">
        <v>1</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854</v>
      </c>
      <c r="AE221" s="226"/>
      <c r="AF221" s="226"/>
      <c r="AG221" s="226"/>
      <c r="AH221" s="226"/>
      <c r="AI221" s="226"/>
      <c r="AJ221" s="226"/>
      <c r="AK221" s="226"/>
      <c r="AL221" s="59">
        <v>1</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854</v>
      </c>
      <c r="AE222" s="226"/>
      <c r="AF222" s="226"/>
      <c r="AG222" s="226"/>
      <c r="AH222" s="226"/>
      <c r="AI222" s="226"/>
      <c r="AJ222" s="226"/>
      <c r="AK222" s="226"/>
      <c r="AL222" s="59">
        <v>1</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854</v>
      </c>
      <c r="AE223" s="226"/>
      <c r="AF223" s="226"/>
      <c r="AG223" s="226"/>
      <c r="AH223" s="226"/>
      <c r="AI223" s="226"/>
      <c r="AJ223" s="226"/>
      <c r="AK223" s="226"/>
      <c r="AL223" s="59">
        <v>1</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854</v>
      </c>
      <c r="AE224" s="226"/>
      <c r="AF224" s="226"/>
      <c r="AG224" s="226"/>
      <c r="AH224" s="226"/>
      <c r="AI224" s="226"/>
      <c r="AJ224" s="226"/>
      <c r="AK224" s="226"/>
      <c r="AL224" s="59">
        <v>1</v>
      </c>
      <c r="AM224" s="119" t="b">
        <v>1</v>
      </c>
    </row>
    <row r="225" spans="1:40" ht="12"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609</v>
      </c>
      <c r="AD225" s="189" t="s">
        <v>523</v>
      </c>
      <c r="AE225" s="189"/>
      <c r="AF225" s="189"/>
      <c r="AG225" s="189"/>
      <c r="AH225" s="189"/>
      <c r="AI225" s="189"/>
      <c r="AJ225" s="189"/>
      <c r="AK225" s="109">
        <v>24.13</v>
      </c>
      <c r="AL225" s="64">
        <v>53</v>
      </c>
      <c r="AM225" s="39">
        <v>1278.8899999999999</v>
      </c>
    </row>
    <row r="226" spans="1:40" ht="12" customHeight="1">
      <c r="A226" s="25" t="e">
        <f t="shared" si="21"/>
        <v>#REF!</v>
      </c>
      <c r="B226" s="189" t="s">
        <v>561</v>
      </c>
      <c r="C226" s="189"/>
      <c r="D226" s="189"/>
      <c r="E226" s="189"/>
      <c r="F226" s="189"/>
      <c r="G226" s="189"/>
      <c r="H226" s="189"/>
      <c r="I226" s="109">
        <v>30.65</v>
      </c>
      <c r="J226" s="64" t="e">
        <f>#REF!*#REF!</f>
        <v>#REF!</v>
      </c>
      <c r="K226" s="39" t="e">
        <f t="shared" si="22"/>
        <v>#REF!</v>
      </c>
      <c r="AC226" s="25" t="s">
        <v>609</v>
      </c>
      <c r="AD226" s="189" t="s">
        <v>561</v>
      </c>
      <c r="AE226" s="189"/>
      <c r="AF226" s="189"/>
      <c r="AG226" s="189"/>
      <c r="AH226" s="189"/>
      <c r="AI226" s="189"/>
      <c r="AJ226" s="189"/>
      <c r="AK226" s="109">
        <v>30.65</v>
      </c>
      <c r="AL226" s="64">
        <v>3</v>
      </c>
      <c r="AM226" s="39">
        <v>91.949999999999989</v>
      </c>
    </row>
    <row r="227" spans="1:40" ht="12" customHeight="1">
      <c r="A227" s="25" t="e">
        <f t="shared" si="21"/>
        <v>#REF!</v>
      </c>
      <c r="B227" s="189" t="s">
        <v>564</v>
      </c>
      <c r="C227" s="189"/>
      <c r="D227" s="189"/>
      <c r="E227" s="189"/>
      <c r="F227" s="189"/>
      <c r="G227" s="189"/>
      <c r="H227" s="189"/>
      <c r="I227" s="109">
        <v>35.229999999999997</v>
      </c>
      <c r="J227" s="64" t="e">
        <f>#REF!*#REF!</f>
        <v>#REF!</v>
      </c>
      <c r="K227" s="39" t="e">
        <f t="shared" si="22"/>
        <v>#REF!</v>
      </c>
      <c r="AC227" s="25" t="s">
        <v>609</v>
      </c>
      <c r="AD227" s="189" t="s">
        <v>564</v>
      </c>
      <c r="AE227" s="189"/>
      <c r="AF227" s="189"/>
      <c r="AG227" s="189"/>
      <c r="AH227" s="189"/>
      <c r="AI227" s="189"/>
      <c r="AJ227" s="189"/>
      <c r="AK227" s="109">
        <v>35.229999999999997</v>
      </c>
      <c r="AL227" s="64">
        <v>4</v>
      </c>
      <c r="AM227" s="39">
        <v>140.91999999999999</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customHeight="1">
      <c r="A229" s="25" t="e">
        <f t="shared" si="21"/>
        <v>#REF!</v>
      </c>
      <c r="B229" s="189" t="s">
        <v>588</v>
      </c>
      <c r="C229" s="189"/>
      <c r="D229" s="189"/>
      <c r="E229" s="189"/>
      <c r="F229" s="189"/>
      <c r="G229" s="189"/>
      <c r="H229" s="189"/>
      <c r="I229" s="109">
        <v>55.62</v>
      </c>
      <c r="J229" s="64" t="e">
        <f>#REF!*IF(#REF!="3-fasig",1,0)*#REF!</f>
        <v>#REF!</v>
      </c>
      <c r="K229" s="39" t="e">
        <f t="shared" si="22"/>
        <v>#REF!</v>
      </c>
      <c r="AC229" s="25" t="s">
        <v>609</v>
      </c>
      <c r="AD229" s="189" t="s">
        <v>588</v>
      </c>
      <c r="AE229" s="189"/>
      <c r="AF229" s="189"/>
      <c r="AG229" s="189"/>
      <c r="AH229" s="189"/>
      <c r="AI229" s="189"/>
      <c r="AJ229" s="189"/>
      <c r="AK229" s="109">
        <v>55.62</v>
      </c>
      <c r="AL229" s="64">
        <v>1</v>
      </c>
      <c r="AM229" s="39">
        <v>55.62</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609</v>
      </c>
      <c r="AD232" s="189" t="s">
        <v>769</v>
      </c>
      <c r="AE232" s="189"/>
      <c r="AF232" s="189"/>
      <c r="AG232" s="189"/>
      <c r="AH232" s="189"/>
      <c r="AI232" s="189"/>
      <c r="AJ232" s="189"/>
      <c r="AK232" s="107">
        <v>44.12</v>
      </c>
      <c r="AL232" s="64">
        <v>1</v>
      </c>
      <c r="AM232" s="39">
        <v>44.12</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1611.4999999999998</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hidden="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613</v>
      </c>
      <c r="AD245" s="226" t="s">
        <v>853</v>
      </c>
      <c r="AE245" s="226"/>
      <c r="AF245" s="226"/>
      <c r="AG245" s="226"/>
      <c r="AH245" s="226"/>
      <c r="AI245" s="226"/>
      <c r="AJ245" s="226"/>
      <c r="AK245" s="226"/>
      <c r="AL245" s="59">
        <v>60</v>
      </c>
      <c r="AM245" s="60"/>
    </row>
    <row r="246" spans="1:40" ht="14.1" hidden="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613</v>
      </c>
      <c r="AD246" s="226" t="s">
        <v>854</v>
      </c>
      <c r="AE246" s="226"/>
      <c r="AF246" s="226"/>
      <c r="AG246" s="226"/>
      <c r="AH246" s="226"/>
      <c r="AI246" s="226"/>
      <c r="AJ246" s="226"/>
      <c r="AK246" s="226"/>
      <c r="AL246" s="59">
        <v>1</v>
      </c>
      <c r="AM246" s="119" t="b">
        <v>1</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854</v>
      </c>
      <c r="AE247" s="226"/>
      <c r="AF247" s="226"/>
      <c r="AG247" s="226"/>
      <c r="AH247" s="226"/>
      <c r="AI247" s="226"/>
      <c r="AJ247" s="226"/>
      <c r="AK247" s="226"/>
      <c r="AL247" s="59">
        <v>1</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854</v>
      </c>
      <c r="AE248" s="226"/>
      <c r="AF248" s="226"/>
      <c r="AG248" s="226"/>
      <c r="AH248" s="226"/>
      <c r="AI248" s="226"/>
      <c r="AJ248" s="226"/>
      <c r="AK248" s="226"/>
      <c r="AL248" s="59">
        <v>1</v>
      </c>
      <c r="AM248" s="119" t="b">
        <v>1</v>
      </c>
    </row>
    <row r="249" spans="1:40" ht="14.1" hidden="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613</v>
      </c>
      <c r="AD249" s="226" t="s">
        <v>854</v>
      </c>
      <c r="AE249" s="226"/>
      <c r="AF249" s="226"/>
      <c r="AG249" s="226"/>
      <c r="AH249" s="226"/>
      <c r="AI249" s="226"/>
      <c r="AJ249" s="226"/>
      <c r="AK249" s="226"/>
      <c r="AL249" s="59">
        <v>1</v>
      </c>
      <c r="AM249" s="119" t="b">
        <v>1</v>
      </c>
    </row>
    <row r="250" spans="1:40" ht="14.1" hidden="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613</v>
      </c>
      <c r="AD250" s="226" t="s">
        <v>854</v>
      </c>
      <c r="AE250" s="226"/>
      <c r="AF250" s="226"/>
      <c r="AG250" s="226"/>
      <c r="AH250" s="226"/>
      <c r="AI250" s="226"/>
      <c r="AJ250" s="226"/>
      <c r="AK250" s="226"/>
      <c r="AL250" s="59">
        <v>1</v>
      </c>
      <c r="AM250" s="119" t="b">
        <v>1</v>
      </c>
    </row>
    <row r="251" spans="1:40" ht="14.1" hidden="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613</v>
      </c>
      <c r="AD251" s="226" t="s">
        <v>854</v>
      </c>
      <c r="AE251" s="226"/>
      <c r="AF251" s="226"/>
      <c r="AG251" s="226"/>
      <c r="AH251" s="226"/>
      <c r="AI251" s="226"/>
      <c r="AJ251" s="226"/>
      <c r="AK251" s="226"/>
      <c r="AL251" s="59">
        <v>1</v>
      </c>
      <c r="AM251" s="119" t="b">
        <v>1</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854</v>
      </c>
      <c r="AE252" s="226"/>
      <c r="AF252" s="226"/>
      <c r="AG252" s="226"/>
      <c r="AH252" s="226"/>
      <c r="AI252" s="226"/>
      <c r="AJ252" s="226"/>
      <c r="AK252" s="226"/>
      <c r="AL252" s="59">
        <v>1</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855</v>
      </c>
      <c r="AE253" s="226"/>
      <c r="AF253" s="226"/>
      <c r="AG253" s="226"/>
      <c r="AH253" s="226"/>
      <c r="AI253" s="226"/>
      <c r="AJ253" s="226"/>
      <c r="AK253" s="226"/>
      <c r="AL253" s="59">
        <v>1</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854</v>
      </c>
      <c r="AE254" s="226"/>
      <c r="AF254" s="226"/>
      <c r="AG254" s="226"/>
      <c r="AH254" s="226"/>
      <c r="AI254" s="226"/>
      <c r="AJ254" s="226"/>
      <c r="AK254" s="226"/>
      <c r="AL254" s="59">
        <v>1</v>
      </c>
      <c r="AM254" s="119" t="b">
        <v>1</v>
      </c>
    </row>
    <row r="255" spans="1:40" ht="12"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609</v>
      </c>
      <c r="AD255" s="189" t="s">
        <v>535</v>
      </c>
      <c r="AE255" s="189"/>
      <c r="AF255" s="189"/>
      <c r="AG255" s="189"/>
      <c r="AH255" s="189"/>
      <c r="AI255" s="189"/>
      <c r="AJ255" s="189"/>
      <c r="AK255" s="109">
        <v>33.450000000000003</v>
      </c>
      <c r="AL255" s="64">
        <v>30</v>
      </c>
      <c r="AM255" s="39">
        <v>1003.5000000000001</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customHeight="1">
      <c r="A258" s="25" t="e">
        <f t="shared" si="25"/>
        <v>#REF!</v>
      </c>
      <c r="B258" s="189" t="s">
        <v>541</v>
      </c>
      <c r="C258" s="189"/>
      <c r="D258" s="189"/>
      <c r="E258" s="189"/>
      <c r="F258" s="189"/>
      <c r="G258" s="189"/>
      <c r="H258" s="189"/>
      <c r="I258" s="109">
        <v>49.91</v>
      </c>
      <c r="J258" s="64" t="e">
        <f>#REF!*#REF!</f>
        <v>#REF!</v>
      </c>
      <c r="K258" s="39" t="e">
        <f t="shared" si="24"/>
        <v>#REF!</v>
      </c>
      <c r="AC258" s="25" t="s">
        <v>609</v>
      </c>
      <c r="AD258" s="189" t="s">
        <v>541</v>
      </c>
      <c r="AE258" s="189"/>
      <c r="AF258" s="189"/>
      <c r="AG258" s="189"/>
      <c r="AH258" s="189"/>
      <c r="AI258" s="189"/>
      <c r="AJ258" s="189"/>
      <c r="AK258" s="109">
        <v>49.91</v>
      </c>
      <c r="AL258" s="64">
        <v>25</v>
      </c>
      <c r="AM258" s="39">
        <v>1247.75</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customHeight="1">
      <c r="A261" s="25" t="e">
        <f t="shared" si="25"/>
        <v>#REF!</v>
      </c>
      <c r="B261" s="189" t="s">
        <v>532</v>
      </c>
      <c r="C261" s="189"/>
      <c r="D261" s="189"/>
      <c r="E261" s="189"/>
      <c r="F261" s="189"/>
      <c r="G261" s="189"/>
      <c r="H261" s="189"/>
      <c r="I261" s="109">
        <v>30.42</v>
      </c>
      <c r="J261" s="64" t="e">
        <f>J89*#REF!</f>
        <v>#REF!</v>
      </c>
      <c r="K261" s="39" t="e">
        <f t="shared" si="24"/>
        <v>#REF!</v>
      </c>
      <c r="AC261" s="25" t="s">
        <v>609</v>
      </c>
      <c r="AD261" s="189" t="s">
        <v>532</v>
      </c>
      <c r="AE261" s="189"/>
      <c r="AF261" s="189"/>
      <c r="AG261" s="189"/>
      <c r="AH261" s="189"/>
      <c r="AI261" s="189"/>
      <c r="AJ261" s="189"/>
      <c r="AK261" s="109">
        <v>30.42</v>
      </c>
      <c r="AL261" s="64">
        <v>5</v>
      </c>
      <c r="AM261" s="39">
        <v>152.10000000000002</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2403.35</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hidden="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613</v>
      </c>
      <c r="AD265" s="226" t="s">
        <v>853</v>
      </c>
      <c r="AE265" s="226"/>
      <c r="AF265" s="226"/>
      <c r="AG265" s="226"/>
      <c r="AH265" s="226"/>
      <c r="AI265" s="226"/>
      <c r="AJ265" s="226"/>
      <c r="AK265" s="226"/>
      <c r="AL265" s="59">
        <v>35</v>
      </c>
      <c r="AM265" s="60"/>
    </row>
    <row r="266" spans="1:40" ht="14.1" hidden="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613</v>
      </c>
      <c r="AD266" s="226" t="s">
        <v>854</v>
      </c>
      <c r="AE266" s="226"/>
      <c r="AF266" s="226"/>
      <c r="AG266" s="226"/>
      <c r="AH266" s="226"/>
      <c r="AI266" s="226"/>
      <c r="AJ266" s="226"/>
      <c r="AK266" s="226"/>
      <c r="AL266" s="59">
        <v>1</v>
      </c>
      <c r="AM266" s="119" t="b">
        <v>1</v>
      </c>
    </row>
    <row r="267" spans="1:40" ht="14.1" hidden="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613</v>
      </c>
      <c r="AD267" s="226" t="s">
        <v>854</v>
      </c>
      <c r="AE267" s="226"/>
      <c r="AF267" s="226"/>
      <c r="AG267" s="226"/>
      <c r="AH267" s="226"/>
      <c r="AI267" s="226"/>
      <c r="AJ267" s="226"/>
      <c r="AK267" s="226"/>
      <c r="AL267" s="59">
        <v>1</v>
      </c>
      <c r="AM267" s="119" t="b">
        <v>1</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854</v>
      </c>
      <c r="AE268" s="226"/>
      <c r="AF268" s="226"/>
      <c r="AG268" s="226"/>
      <c r="AH268" s="226"/>
      <c r="AI268" s="226"/>
      <c r="AJ268" s="226"/>
      <c r="AK268" s="226"/>
      <c r="AL268" s="59">
        <v>1</v>
      </c>
      <c r="AM268" s="119" t="b">
        <v>1</v>
      </c>
    </row>
    <row r="269" spans="1:40" ht="14.1" hidden="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613</v>
      </c>
      <c r="AD269" s="226" t="s">
        <v>854</v>
      </c>
      <c r="AE269" s="226"/>
      <c r="AF269" s="226"/>
      <c r="AG269" s="226"/>
      <c r="AH269" s="226"/>
      <c r="AI269" s="226"/>
      <c r="AJ269" s="226"/>
      <c r="AK269" s="226"/>
      <c r="AL269" s="59">
        <v>1</v>
      </c>
      <c r="AM269" s="119" t="b">
        <v>1</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854</v>
      </c>
      <c r="AE270" s="226"/>
      <c r="AF270" s="226"/>
      <c r="AG270" s="226"/>
      <c r="AH270" s="226"/>
      <c r="AI270" s="226"/>
      <c r="AJ270" s="226"/>
      <c r="AK270" s="226"/>
      <c r="AL270" s="59">
        <v>1</v>
      </c>
      <c r="AM270" s="119" t="b">
        <v>1</v>
      </c>
    </row>
    <row r="271" spans="1:40" ht="14.1" hidden="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613</v>
      </c>
      <c r="AD271" s="226" t="s">
        <v>854</v>
      </c>
      <c r="AE271" s="226"/>
      <c r="AF271" s="226"/>
      <c r="AG271" s="226"/>
      <c r="AH271" s="226"/>
      <c r="AI271" s="226"/>
      <c r="AJ271" s="226"/>
      <c r="AK271" s="226"/>
      <c r="AL271" s="59">
        <v>1</v>
      </c>
      <c r="AM271" s="119" t="b">
        <v>1</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854</v>
      </c>
      <c r="AE272" s="226"/>
      <c r="AF272" s="226"/>
      <c r="AG272" s="226"/>
      <c r="AH272" s="226"/>
      <c r="AI272" s="226"/>
      <c r="AJ272" s="226"/>
      <c r="AK272" s="226"/>
      <c r="AL272" s="59">
        <v>1</v>
      </c>
      <c r="AM272" s="119" t="b">
        <v>1</v>
      </c>
    </row>
    <row r="273" spans="1:40" ht="14.1" hidden="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613</v>
      </c>
      <c r="AD273" s="226" t="s">
        <v>854</v>
      </c>
      <c r="AE273" s="226"/>
      <c r="AF273" s="226"/>
      <c r="AG273" s="226"/>
      <c r="AH273" s="226"/>
      <c r="AI273" s="226"/>
      <c r="AJ273" s="226"/>
      <c r="AK273" s="226"/>
      <c r="AL273" s="59">
        <v>1</v>
      </c>
      <c r="AM273" s="119" t="b">
        <v>1</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854</v>
      </c>
      <c r="AE274" s="226"/>
      <c r="AF274" s="226"/>
      <c r="AG274" s="226"/>
      <c r="AH274" s="226"/>
      <c r="AI274" s="226"/>
      <c r="AJ274" s="226"/>
      <c r="AK274" s="226"/>
      <c r="AL274" s="59">
        <v>1</v>
      </c>
      <c r="AM274" s="119" t="b">
        <v>1</v>
      </c>
    </row>
    <row r="275" spans="1:40" ht="14.1" hidden="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613</v>
      </c>
      <c r="AD275" s="226" t="s">
        <v>854</v>
      </c>
      <c r="AE275" s="226"/>
      <c r="AF275" s="226"/>
      <c r="AG275" s="226"/>
      <c r="AH275" s="226"/>
      <c r="AI275" s="226"/>
      <c r="AJ275" s="226"/>
      <c r="AK275" s="226"/>
      <c r="AL275" s="59">
        <v>1</v>
      </c>
      <c r="AM275" s="119" t="b">
        <v>1</v>
      </c>
    </row>
    <row r="276" spans="1:40" ht="12"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609</v>
      </c>
      <c r="AD276" s="189" t="s">
        <v>539</v>
      </c>
      <c r="AE276" s="189"/>
      <c r="AF276" s="189"/>
      <c r="AG276" s="189"/>
      <c r="AH276" s="189"/>
      <c r="AI276" s="189"/>
      <c r="AJ276" s="189"/>
      <c r="AK276" s="109">
        <v>46.84</v>
      </c>
      <c r="AL276" s="64">
        <v>3</v>
      </c>
      <c r="AM276" s="39">
        <v>140.52000000000001</v>
      </c>
    </row>
    <row r="277" spans="1:40" ht="12" customHeight="1">
      <c r="A277" s="25" t="e">
        <f t="shared" si="27"/>
        <v>#REF!</v>
      </c>
      <c r="B277" s="189" t="s">
        <v>544</v>
      </c>
      <c r="C277" s="189"/>
      <c r="D277" s="189"/>
      <c r="E277" s="189"/>
      <c r="F277" s="189"/>
      <c r="G277" s="189"/>
      <c r="H277" s="189"/>
      <c r="I277" s="109">
        <v>42.93</v>
      </c>
      <c r="J277" s="64" t="e">
        <f>J276</f>
        <v>#REF!</v>
      </c>
      <c r="K277" s="39" t="e">
        <f t="shared" si="28"/>
        <v>#REF!</v>
      </c>
      <c r="AC277" s="25" t="s">
        <v>609</v>
      </c>
      <c r="AD277" s="189" t="s">
        <v>544</v>
      </c>
      <c r="AE277" s="189"/>
      <c r="AF277" s="189"/>
      <c r="AG277" s="189"/>
      <c r="AH277" s="189"/>
      <c r="AI277" s="189"/>
      <c r="AJ277" s="189"/>
      <c r="AK277" s="109">
        <v>42.93</v>
      </c>
      <c r="AL277" s="64">
        <v>3</v>
      </c>
      <c r="AM277" s="39">
        <v>128.79</v>
      </c>
    </row>
    <row r="278" spans="1:40" ht="12" customHeight="1">
      <c r="A278" s="25" t="e">
        <f t="shared" si="27"/>
        <v>#REF!</v>
      </c>
      <c r="B278" s="189" t="s">
        <v>540</v>
      </c>
      <c r="C278" s="189"/>
      <c r="D278" s="189"/>
      <c r="E278" s="189"/>
      <c r="F278" s="189"/>
      <c r="G278" s="189"/>
      <c r="H278" s="189"/>
      <c r="I278" s="109">
        <v>33.65</v>
      </c>
      <c r="J278" s="64" t="e">
        <f>(#REF!+#REF!+#REF!)*#REF!</f>
        <v>#REF!</v>
      </c>
      <c r="K278" s="39" t="e">
        <f t="shared" si="28"/>
        <v>#REF!</v>
      </c>
      <c r="AC278" s="25" t="s">
        <v>609</v>
      </c>
      <c r="AD278" s="189" t="s">
        <v>540</v>
      </c>
      <c r="AE278" s="189"/>
      <c r="AF278" s="189"/>
      <c r="AG278" s="189"/>
      <c r="AH278" s="189"/>
      <c r="AI278" s="189"/>
      <c r="AJ278" s="189"/>
      <c r="AK278" s="109">
        <v>33.65</v>
      </c>
      <c r="AL278" s="64">
        <v>1</v>
      </c>
      <c r="AM278" s="39">
        <v>33.65</v>
      </c>
    </row>
    <row r="279" spans="1:40" ht="12" customHeight="1">
      <c r="A279" s="25" t="e">
        <f t="shared" si="27"/>
        <v>#REF!</v>
      </c>
      <c r="B279" s="189" t="s">
        <v>565</v>
      </c>
      <c r="C279" s="189"/>
      <c r="D279" s="189"/>
      <c r="E279" s="189"/>
      <c r="F279" s="189"/>
      <c r="G279" s="189"/>
      <c r="H279" s="189"/>
      <c r="I279" s="109">
        <f>I277</f>
        <v>42.93</v>
      </c>
      <c r="J279" s="64" t="e">
        <f>#REF!*#REF!</f>
        <v>#REF!</v>
      </c>
      <c r="K279" s="39" t="e">
        <f t="shared" si="28"/>
        <v>#REF!</v>
      </c>
      <c r="AC279" s="25" t="s">
        <v>609</v>
      </c>
      <c r="AD279" s="189" t="s">
        <v>565</v>
      </c>
      <c r="AE279" s="189"/>
      <c r="AF279" s="189"/>
      <c r="AG279" s="189"/>
      <c r="AH279" s="189"/>
      <c r="AI279" s="189"/>
      <c r="AJ279" s="189"/>
      <c r="AK279" s="109">
        <v>42.93</v>
      </c>
      <c r="AL279" s="64">
        <v>9</v>
      </c>
      <c r="AM279" s="39">
        <v>386.37</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customHeight="1">
      <c r="A281" s="25" t="e">
        <f t="shared" si="27"/>
        <v>#REF!</v>
      </c>
      <c r="B281" s="189" t="s">
        <v>545</v>
      </c>
      <c r="C281" s="189"/>
      <c r="D281" s="189"/>
      <c r="E281" s="189"/>
      <c r="F281" s="189"/>
      <c r="G281" s="189"/>
      <c r="H281" s="189"/>
      <c r="I281" s="109">
        <f>I278</f>
        <v>33.65</v>
      </c>
      <c r="J281" s="64" t="e">
        <f>(J80+J81+J82)*#REF!</f>
        <v>#REF!</v>
      </c>
      <c r="K281" s="39" t="e">
        <f t="shared" si="28"/>
        <v>#REF!</v>
      </c>
      <c r="AC281" s="25" t="s">
        <v>609</v>
      </c>
      <c r="AD281" s="189" t="s">
        <v>545</v>
      </c>
      <c r="AE281" s="189"/>
      <c r="AF281" s="189"/>
      <c r="AG281" s="189"/>
      <c r="AH281" s="189"/>
      <c r="AI281" s="189"/>
      <c r="AJ281" s="189"/>
      <c r="AK281" s="109">
        <v>33.65</v>
      </c>
      <c r="AL281" s="64">
        <v>6</v>
      </c>
      <c r="AM281" s="39">
        <v>201.89999999999998</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customHeight="1">
      <c r="A283" s="25" t="e">
        <f t="shared" si="27"/>
        <v>#REF!</v>
      </c>
      <c r="B283" s="189" t="s">
        <v>567</v>
      </c>
      <c r="C283" s="189"/>
      <c r="D283" s="189"/>
      <c r="E283" s="189"/>
      <c r="F283" s="189"/>
      <c r="G283" s="189"/>
      <c r="H283" s="189"/>
      <c r="I283" s="109">
        <v>38.57</v>
      </c>
      <c r="J283" s="64" t="e">
        <f>((#REF!*2)+(#REF!*5))*#REF!</f>
        <v>#REF!</v>
      </c>
      <c r="K283" s="39" t="e">
        <f t="shared" si="28"/>
        <v>#REF!</v>
      </c>
      <c r="AC283" s="25" t="s">
        <v>609</v>
      </c>
      <c r="AD283" s="189" t="s">
        <v>567</v>
      </c>
      <c r="AE283" s="189"/>
      <c r="AF283" s="189"/>
      <c r="AG283" s="189"/>
      <c r="AH283" s="189"/>
      <c r="AI283" s="189"/>
      <c r="AJ283" s="189"/>
      <c r="AK283" s="109">
        <v>38.57</v>
      </c>
      <c r="AL283" s="64">
        <v>8</v>
      </c>
      <c r="AM283" s="39">
        <v>308.56</v>
      </c>
    </row>
    <row r="284" spans="1:40" ht="12" customHeight="1">
      <c r="A284" s="25" t="e">
        <f t="shared" si="27"/>
        <v>#REF!</v>
      </c>
      <c r="B284" s="189" t="s">
        <v>542</v>
      </c>
      <c r="C284" s="189"/>
      <c r="D284" s="189"/>
      <c r="E284" s="189"/>
      <c r="F284" s="189"/>
      <c r="G284" s="189"/>
      <c r="H284" s="189"/>
      <c r="I284" s="109">
        <v>38.89</v>
      </c>
      <c r="J284" s="64" t="e">
        <f>#REF!*IF(#REF!="ja",1,0)*#REF!</f>
        <v>#REF!</v>
      </c>
      <c r="K284" s="39" t="e">
        <f t="shared" si="28"/>
        <v>#REF!</v>
      </c>
      <c r="AC284" s="25" t="s">
        <v>609</v>
      </c>
      <c r="AD284" s="189" t="s">
        <v>542</v>
      </c>
      <c r="AE284" s="189"/>
      <c r="AF284" s="189"/>
      <c r="AG284" s="189"/>
      <c r="AH284" s="189"/>
      <c r="AI284" s="189"/>
      <c r="AJ284" s="189"/>
      <c r="AK284" s="109">
        <v>38.89</v>
      </c>
      <c r="AL284" s="64">
        <v>3</v>
      </c>
      <c r="AM284" s="39">
        <v>116.67</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609</v>
      </c>
      <c r="AD286" s="188" t="s">
        <v>562</v>
      </c>
      <c r="AE286" s="188"/>
      <c r="AF286" s="188"/>
      <c r="AG286" s="188"/>
      <c r="AH286" s="188"/>
      <c r="AI286" s="188"/>
      <c r="AJ286" s="188"/>
      <c r="AK286" s="109">
        <v>34.770000000000003</v>
      </c>
      <c r="AL286" s="53">
        <v>2</v>
      </c>
      <c r="AM286" s="39">
        <v>69.540000000000006</v>
      </c>
      <c r="AN286" s="5">
        <v>1386</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831</v>
      </c>
      <c r="AE289" s="226"/>
      <c r="AF289" s="226"/>
      <c r="AG289" s="226"/>
      <c r="AH289" s="226"/>
      <c r="AI289" s="226"/>
      <c r="AJ289" s="226"/>
      <c r="AK289" s="226"/>
      <c r="AL289" s="59">
        <v>1</v>
      </c>
      <c r="AM289" s="125"/>
    </row>
    <row r="290" spans="1:39" ht="14.1" hidden="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613</v>
      </c>
      <c r="AD290" s="226" t="s">
        <v>832</v>
      </c>
      <c r="AE290" s="226"/>
      <c r="AF290" s="226"/>
      <c r="AG290" s="226"/>
      <c r="AH290" s="226"/>
      <c r="AI290" s="226"/>
      <c r="AJ290" s="226"/>
      <c r="AK290" s="226"/>
      <c r="AL290" s="59">
        <v>1</v>
      </c>
      <c r="AM290" s="125"/>
    </row>
    <row r="291" spans="1:39" ht="14.1" hidden="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613</v>
      </c>
      <c r="AD291" s="226" t="s">
        <v>832</v>
      </c>
      <c r="AE291" s="226"/>
      <c r="AF291" s="226"/>
      <c r="AG291" s="226"/>
      <c r="AH291" s="226"/>
      <c r="AI291" s="226"/>
      <c r="AJ291" s="226"/>
      <c r="AK291" s="226"/>
      <c r="AL291" s="59">
        <v>1</v>
      </c>
      <c r="AM291" s="125"/>
    </row>
    <row r="292" spans="1:39" ht="14.1" hidden="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613</v>
      </c>
      <c r="AD292" s="226" t="s">
        <v>832</v>
      </c>
      <c r="AE292" s="226"/>
      <c r="AF292" s="226"/>
      <c r="AG292" s="226"/>
      <c r="AH292" s="226"/>
      <c r="AI292" s="226"/>
      <c r="AJ292" s="226"/>
      <c r="AK292" s="226"/>
      <c r="AL292" s="59">
        <v>1</v>
      </c>
      <c r="AM292" s="125"/>
    </row>
    <row r="293" spans="1:39" ht="14.1" hidden="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613</v>
      </c>
      <c r="AD293" s="226" t="s">
        <v>832</v>
      </c>
      <c r="AE293" s="226"/>
      <c r="AF293" s="226"/>
      <c r="AG293" s="226"/>
      <c r="AH293" s="226"/>
      <c r="AI293" s="226"/>
      <c r="AJ293" s="226"/>
      <c r="AK293" s="226"/>
      <c r="AL293" s="59">
        <v>1</v>
      </c>
      <c r="AM293" s="125"/>
    </row>
    <row r="294" spans="1:39" ht="14.1" hidden="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613</v>
      </c>
      <c r="AD294" s="226" t="s">
        <v>832</v>
      </c>
      <c r="AE294" s="226"/>
      <c r="AF294" s="226"/>
      <c r="AG294" s="226"/>
      <c r="AH294" s="226"/>
      <c r="AI294" s="226"/>
      <c r="AJ294" s="226"/>
      <c r="AK294" s="226"/>
      <c r="AL294" s="59">
        <v>1</v>
      </c>
      <c r="AM294" s="125"/>
    </row>
    <row r="295" spans="1:39" ht="14.1" hidden="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613</v>
      </c>
      <c r="AD295" s="226" t="s">
        <v>832</v>
      </c>
      <c r="AE295" s="226"/>
      <c r="AF295" s="226"/>
      <c r="AG295" s="226"/>
      <c r="AH295" s="226"/>
      <c r="AI295" s="226"/>
      <c r="AJ295" s="226"/>
      <c r="AK295" s="226"/>
      <c r="AL295" s="59">
        <v>1</v>
      </c>
      <c r="AM295" s="125"/>
    </row>
    <row r="296" spans="1:39" ht="14.1" hidden="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613</v>
      </c>
      <c r="AD296" s="226" t="s">
        <v>832</v>
      </c>
      <c r="AE296" s="226"/>
      <c r="AF296" s="226"/>
      <c r="AG296" s="226"/>
      <c r="AH296" s="226"/>
      <c r="AI296" s="226"/>
      <c r="AJ296" s="226"/>
      <c r="AK296" s="226"/>
      <c r="AL296" s="59">
        <v>1</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832</v>
      </c>
      <c r="AE297" s="226"/>
      <c r="AF297" s="226"/>
      <c r="AG297" s="226"/>
      <c r="AH297" s="226"/>
      <c r="AI297" s="226"/>
      <c r="AJ297" s="226"/>
      <c r="AK297" s="226"/>
      <c r="AL297" s="59">
        <v>1</v>
      </c>
      <c r="AM297" s="126" t="s">
        <v>613</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832</v>
      </c>
      <c r="AE298" s="226"/>
      <c r="AF298" s="226"/>
      <c r="AG298" s="226"/>
      <c r="AH298" s="226"/>
      <c r="AI298" s="226"/>
      <c r="AJ298" s="226"/>
      <c r="AK298" s="226"/>
      <c r="AL298" s="59">
        <v>1</v>
      </c>
      <c r="AM298" s="125" t="s">
        <v>613</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832</v>
      </c>
      <c r="AE299" s="226"/>
      <c r="AF299" s="226"/>
      <c r="AG299" s="226"/>
      <c r="AH299" s="226"/>
      <c r="AI299" s="226"/>
      <c r="AJ299" s="226"/>
      <c r="AK299" s="226"/>
      <c r="AL299" s="59">
        <v>1</v>
      </c>
      <c r="AM299" s="125" t="s">
        <v>613</v>
      </c>
    </row>
    <row r="300" spans="1:39" ht="14.1" hidden="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613</v>
      </c>
      <c r="AD300" s="226" t="s">
        <v>832</v>
      </c>
      <c r="AE300" s="226"/>
      <c r="AF300" s="226"/>
      <c r="AG300" s="226"/>
      <c r="AH300" s="226"/>
      <c r="AI300" s="226"/>
      <c r="AJ300" s="226"/>
      <c r="AK300" s="226"/>
      <c r="AL300" s="59">
        <v>1</v>
      </c>
      <c r="AM300" s="125"/>
    </row>
    <row r="301" spans="1:39" ht="14.1" hidden="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613</v>
      </c>
      <c r="AD301" s="226" t="s">
        <v>832</v>
      </c>
      <c r="AE301" s="226"/>
      <c r="AF301" s="226"/>
      <c r="AG301" s="226"/>
      <c r="AH301" s="226"/>
      <c r="AI301" s="226"/>
      <c r="AJ301" s="226"/>
      <c r="AK301" s="226"/>
      <c r="AL301" s="59">
        <v>1</v>
      </c>
      <c r="AM301" s="125"/>
    </row>
    <row r="302" spans="1:39" ht="14.1" hidden="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613</v>
      </c>
      <c r="AD302" s="226" t="s">
        <v>832</v>
      </c>
      <c r="AE302" s="226"/>
      <c r="AF302" s="226"/>
      <c r="AG302" s="226"/>
      <c r="AH302" s="226"/>
      <c r="AI302" s="226"/>
      <c r="AJ302" s="226"/>
      <c r="AK302" s="226"/>
      <c r="AL302" s="59">
        <v>1</v>
      </c>
      <c r="AM302" s="125" t="s">
        <v>613</v>
      </c>
    </row>
    <row r="303" spans="1:39" ht="14.1" hidden="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613</v>
      </c>
      <c r="AD303" s="226" t="s">
        <v>832</v>
      </c>
      <c r="AE303" s="226"/>
      <c r="AF303" s="226"/>
      <c r="AG303" s="226"/>
      <c r="AH303" s="226"/>
      <c r="AI303" s="226"/>
      <c r="AJ303" s="226"/>
      <c r="AK303" s="226"/>
      <c r="AL303" s="59">
        <v>1</v>
      </c>
      <c r="AM303" s="125"/>
    </row>
    <row r="304" spans="1:39" ht="14.1" hidden="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613</v>
      </c>
      <c r="AD304" s="226" t="s">
        <v>832</v>
      </c>
      <c r="AE304" s="226"/>
      <c r="AF304" s="226"/>
      <c r="AG304" s="226"/>
      <c r="AH304" s="226"/>
      <c r="AI304" s="226"/>
      <c r="AJ304" s="226"/>
      <c r="AK304" s="226"/>
      <c r="AL304" s="59">
        <v>1</v>
      </c>
      <c r="AM304" s="125"/>
    </row>
    <row r="305" spans="1:39" ht="14.1" hidden="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613</v>
      </c>
      <c r="AD305" s="226" t="s">
        <v>832</v>
      </c>
      <c r="AE305" s="226"/>
      <c r="AF305" s="226"/>
      <c r="AG305" s="226"/>
      <c r="AH305" s="226"/>
      <c r="AI305" s="226"/>
      <c r="AJ305" s="226"/>
      <c r="AK305" s="226"/>
      <c r="AL305" s="59">
        <v>1</v>
      </c>
      <c r="AM305" s="125"/>
    </row>
    <row r="306" spans="1:39" ht="14.1" hidden="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613</v>
      </c>
      <c r="AD306" s="226" t="s">
        <v>832</v>
      </c>
      <c r="AE306" s="226"/>
      <c r="AF306" s="226"/>
      <c r="AG306" s="226"/>
      <c r="AH306" s="226"/>
      <c r="AI306" s="226"/>
      <c r="AJ306" s="226"/>
      <c r="AK306" s="226"/>
      <c r="AL306" s="59">
        <v>1</v>
      </c>
      <c r="AM306" s="125"/>
    </row>
    <row r="307" spans="1:39" ht="20.100000000000001" customHeight="1">
      <c r="A307" s="25" t="e">
        <f>IF(J307=0,"HIDE","")</f>
        <v>#REF!</v>
      </c>
      <c r="B307" s="224" t="s">
        <v>483</v>
      </c>
      <c r="C307" s="224"/>
      <c r="D307" s="224"/>
      <c r="E307" s="224"/>
      <c r="F307" s="224"/>
      <c r="G307" s="38"/>
      <c r="H307" s="38"/>
      <c r="I307" s="38"/>
      <c r="J307" s="59" t="e">
        <f>SUM(J309:J337)</f>
        <v>#REF!</v>
      </c>
      <c r="K307" s="127"/>
      <c r="AC307" s="25" t="s">
        <v>609</v>
      </c>
      <c r="AD307" s="224" t="s">
        <v>483</v>
      </c>
      <c r="AE307" s="224"/>
      <c r="AF307" s="224"/>
      <c r="AG307" s="224"/>
      <c r="AH307" s="224"/>
      <c r="AI307" s="38"/>
      <c r="AJ307" s="38"/>
      <c r="AK307" s="38"/>
      <c r="AL307" s="59">
        <v>183</v>
      </c>
      <c r="AM307" s="127"/>
    </row>
    <row r="308" spans="1:39" ht="14.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609</v>
      </c>
      <c r="AD308" s="95" t="s">
        <v>412</v>
      </c>
      <c r="AE308" s="189" t="s">
        <v>325</v>
      </c>
      <c r="AF308" s="189"/>
      <c r="AG308" s="189"/>
      <c r="AH308" s="189"/>
      <c r="AI308" s="189"/>
      <c r="AJ308" s="61" t="s">
        <v>332</v>
      </c>
      <c r="AK308" s="39">
        <v>103.02</v>
      </c>
      <c r="AL308" s="62">
        <v>1</v>
      </c>
      <c r="AM308" s="39">
        <v>103.02</v>
      </c>
    </row>
    <row r="309" spans="1:39" ht="14.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609</v>
      </c>
      <c r="AD309" s="95" t="s">
        <v>410</v>
      </c>
      <c r="AE309" s="189" t="s">
        <v>326</v>
      </c>
      <c r="AF309" s="189"/>
      <c r="AG309" s="189"/>
      <c r="AH309" s="189"/>
      <c r="AI309" s="189"/>
      <c r="AJ309" s="61" t="s">
        <v>330</v>
      </c>
      <c r="AK309" s="39">
        <v>114.07</v>
      </c>
      <c r="AL309" s="62">
        <v>1</v>
      </c>
      <c r="AM309" s="39">
        <v>114.07</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609</v>
      </c>
      <c r="AD312" s="95" t="s">
        <v>404</v>
      </c>
      <c r="AE312" s="189" t="s">
        <v>239</v>
      </c>
      <c r="AF312" s="189"/>
      <c r="AG312" s="189"/>
      <c r="AH312" s="189"/>
      <c r="AI312" s="189"/>
      <c r="AJ312" s="63" t="s">
        <v>333</v>
      </c>
      <c r="AK312" s="39">
        <v>14.8</v>
      </c>
      <c r="AL312" s="64">
        <v>3</v>
      </c>
      <c r="AM312" s="39">
        <v>44.400000000000006</v>
      </c>
    </row>
    <row r="313" spans="1:39" ht="14.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609</v>
      </c>
      <c r="AD313" s="95" t="s">
        <v>404</v>
      </c>
      <c r="AE313" s="189" t="s">
        <v>241</v>
      </c>
      <c r="AF313" s="189"/>
      <c r="AG313" s="189"/>
      <c r="AH313" s="189"/>
      <c r="AI313" s="189"/>
      <c r="AJ313" s="63" t="s">
        <v>333</v>
      </c>
      <c r="AK313" s="39">
        <v>14.8</v>
      </c>
      <c r="AL313" s="64">
        <v>1</v>
      </c>
      <c r="AM313" s="39">
        <v>14.8</v>
      </c>
    </row>
    <row r="314" spans="1:39" ht="14.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609</v>
      </c>
      <c r="AD314" s="95" t="s">
        <v>404</v>
      </c>
      <c r="AE314" s="189" t="s">
        <v>240</v>
      </c>
      <c r="AF314" s="189"/>
      <c r="AG314" s="189"/>
      <c r="AH314" s="189"/>
      <c r="AI314" s="189"/>
      <c r="AJ314" s="63" t="s">
        <v>333</v>
      </c>
      <c r="AK314" s="39">
        <v>14.8</v>
      </c>
      <c r="AL314" s="64">
        <v>1</v>
      </c>
      <c r="AM314" s="39">
        <v>14.8</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609</v>
      </c>
      <c r="AD316" s="95" t="s">
        <v>405</v>
      </c>
      <c r="AE316" s="189" t="s">
        <v>242</v>
      </c>
      <c r="AF316" s="189"/>
      <c r="AG316" s="189"/>
      <c r="AH316" s="189"/>
      <c r="AI316" s="189"/>
      <c r="AJ316" s="63" t="s">
        <v>334</v>
      </c>
      <c r="AK316" s="39">
        <v>14.3</v>
      </c>
      <c r="AL316" s="64">
        <v>1</v>
      </c>
      <c r="AM316" s="39">
        <v>14.3</v>
      </c>
    </row>
    <row r="317" spans="1:39" ht="14.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609</v>
      </c>
      <c r="AD317" s="95" t="s">
        <v>405</v>
      </c>
      <c r="AE317" s="189" t="s">
        <v>324</v>
      </c>
      <c r="AF317" s="189"/>
      <c r="AG317" s="189"/>
      <c r="AH317" s="189"/>
      <c r="AI317" s="189"/>
      <c r="AJ317" s="63" t="s">
        <v>334</v>
      </c>
      <c r="AK317" s="39">
        <v>14.3</v>
      </c>
      <c r="AL317" s="64">
        <v>4</v>
      </c>
      <c r="AM317" s="39">
        <v>57.2</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609</v>
      </c>
      <c r="AD319" s="95" t="s">
        <v>405</v>
      </c>
      <c r="AE319" s="189" t="s">
        <v>710</v>
      </c>
      <c r="AF319" s="189"/>
      <c r="AG319" s="189"/>
      <c r="AH319" s="189"/>
      <c r="AI319" s="189"/>
      <c r="AJ319" s="63" t="s">
        <v>334</v>
      </c>
      <c r="AK319" s="39">
        <v>14.3</v>
      </c>
      <c r="AL319" s="64">
        <v>1</v>
      </c>
      <c r="AM319" s="39">
        <v>14.3</v>
      </c>
    </row>
    <row r="320" spans="1:39" ht="14.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609</v>
      </c>
      <c r="AD320" s="95" t="s">
        <v>406</v>
      </c>
      <c r="AE320" s="189" t="s">
        <v>711</v>
      </c>
      <c r="AF320" s="189"/>
      <c r="AG320" s="189"/>
      <c r="AH320" s="189"/>
      <c r="AI320" s="189"/>
      <c r="AJ320" s="63" t="s">
        <v>335</v>
      </c>
      <c r="AK320" s="39">
        <v>14.3</v>
      </c>
      <c r="AL320" s="64">
        <v>4</v>
      </c>
      <c r="AM320" s="39">
        <v>57.2</v>
      </c>
    </row>
    <row r="321" spans="1:39" ht="14.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609</v>
      </c>
      <c r="AD321" s="95" t="s">
        <v>406</v>
      </c>
      <c r="AE321" s="189" t="s">
        <v>243</v>
      </c>
      <c r="AF321" s="189"/>
      <c r="AG321" s="189"/>
      <c r="AH321" s="189"/>
      <c r="AI321" s="189"/>
      <c r="AJ321" s="63" t="s">
        <v>335</v>
      </c>
      <c r="AK321" s="39">
        <v>14.3</v>
      </c>
      <c r="AL321" s="64">
        <v>1</v>
      </c>
      <c r="AM321" s="39">
        <v>14.3</v>
      </c>
    </row>
    <row r="322" spans="1:39" ht="14.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609</v>
      </c>
      <c r="AD322" s="95" t="s">
        <v>406</v>
      </c>
      <c r="AE322" s="189" t="s">
        <v>761</v>
      </c>
      <c r="AF322" s="189"/>
      <c r="AG322" s="189"/>
      <c r="AH322" s="189"/>
      <c r="AI322" s="189"/>
      <c r="AJ322" s="63" t="s">
        <v>335</v>
      </c>
      <c r="AK322" s="39">
        <v>14.3</v>
      </c>
      <c r="AL322" s="64">
        <v>7</v>
      </c>
      <c r="AM322" s="39">
        <v>100.10000000000001</v>
      </c>
    </row>
    <row r="323" spans="1:39" ht="14.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609</v>
      </c>
      <c r="AD323" s="95" t="s">
        <v>406</v>
      </c>
      <c r="AE323" s="189" t="s">
        <v>712</v>
      </c>
      <c r="AF323" s="189"/>
      <c r="AG323" s="189"/>
      <c r="AH323" s="189"/>
      <c r="AI323" s="189"/>
      <c r="AJ323" s="63" t="s">
        <v>335</v>
      </c>
      <c r="AK323" s="39">
        <v>14.3</v>
      </c>
      <c r="AL323" s="64">
        <v>1</v>
      </c>
      <c r="AM323" s="39">
        <v>14.3</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609</v>
      </c>
      <c r="AD326" s="95" t="s">
        <v>408</v>
      </c>
      <c r="AE326" s="189" t="s">
        <v>534</v>
      </c>
      <c r="AF326" s="189"/>
      <c r="AG326" s="189"/>
      <c r="AH326" s="189"/>
      <c r="AI326" s="189"/>
      <c r="AJ326" s="63" t="s">
        <v>337</v>
      </c>
      <c r="AK326" s="39">
        <v>46.71</v>
      </c>
      <c r="AL326" s="64">
        <v>1</v>
      </c>
      <c r="AM326" s="39">
        <v>46.71</v>
      </c>
    </row>
    <row r="327" spans="1:39" ht="14.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609</v>
      </c>
      <c r="AD327" s="95" t="s">
        <v>346</v>
      </c>
      <c r="AE327" s="189" t="s">
        <v>321</v>
      </c>
      <c r="AF327" s="189"/>
      <c r="AG327" s="189"/>
      <c r="AH327" s="189"/>
      <c r="AI327" s="189"/>
      <c r="AJ327" s="65" t="s">
        <v>338</v>
      </c>
      <c r="AK327" s="39">
        <v>91.36</v>
      </c>
      <c r="AL327" s="64">
        <v>2</v>
      </c>
      <c r="AM327" s="39">
        <v>182.72</v>
      </c>
    </row>
    <row r="328" spans="1:39" ht="14.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609</v>
      </c>
      <c r="AD328" s="96" t="s">
        <v>343</v>
      </c>
      <c r="AE328" s="189" t="s">
        <v>413</v>
      </c>
      <c r="AF328" s="189"/>
      <c r="AG328" s="189"/>
      <c r="AH328" s="189"/>
      <c r="AI328" s="189"/>
      <c r="AJ328" s="66" t="s">
        <v>247</v>
      </c>
      <c r="AK328" s="31">
        <v>76.349999999999994</v>
      </c>
      <c r="AL328" s="53">
        <v>1</v>
      </c>
      <c r="AM328" s="39">
        <v>76.349999999999994</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609</v>
      </c>
      <c r="AD330" s="96" t="s">
        <v>342</v>
      </c>
      <c r="AE330" s="191" t="s">
        <v>414</v>
      </c>
      <c r="AF330" s="191"/>
      <c r="AG330" s="191"/>
      <c r="AH330" s="191"/>
      <c r="AI330" s="191"/>
      <c r="AJ330" s="67" t="s">
        <v>341</v>
      </c>
      <c r="AK330" s="31">
        <v>33.119999999999997</v>
      </c>
      <c r="AL330" s="53">
        <v>2</v>
      </c>
      <c r="AM330" s="39">
        <v>66.239999999999995</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609</v>
      </c>
      <c r="AD332" s="96" t="s">
        <v>345</v>
      </c>
      <c r="AE332" s="189" t="s">
        <v>322</v>
      </c>
      <c r="AF332" s="189"/>
      <c r="AG332" s="189"/>
      <c r="AH332" s="189"/>
      <c r="AI332" s="189"/>
      <c r="AJ332" s="68" t="s">
        <v>246</v>
      </c>
      <c r="AK332" s="31">
        <v>1.091607142857143</v>
      </c>
      <c r="AL332" s="53">
        <v>66</v>
      </c>
      <c r="AM332" s="39">
        <v>72.046071428571437</v>
      </c>
    </row>
    <row r="333" spans="1:39" ht="14.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609</v>
      </c>
      <c r="AD333" s="96" t="s">
        <v>501</v>
      </c>
      <c r="AE333" s="225" t="s">
        <v>506</v>
      </c>
      <c r="AF333" s="225"/>
      <c r="AG333" s="225"/>
      <c r="AH333" s="225"/>
      <c r="AI333" s="225"/>
      <c r="AJ333" s="68"/>
      <c r="AK333" s="31">
        <v>2.778</v>
      </c>
      <c r="AL333" s="53">
        <v>26</v>
      </c>
      <c r="AM333" s="39">
        <v>72.227999999999994</v>
      </c>
    </row>
    <row r="334" spans="1:39" ht="14.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609</v>
      </c>
      <c r="AD334" s="96" t="s">
        <v>502</v>
      </c>
      <c r="AE334" s="225" t="s">
        <v>507</v>
      </c>
      <c r="AF334" s="225"/>
      <c r="AG334" s="225"/>
      <c r="AH334" s="225"/>
      <c r="AI334" s="225"/>
      <c r="AJ334" s="68"/>
      <c r="AK334" s="31">
        <v>2.4239999999999999</v>
      </c>
      <c r="AL334" s="53">
        <v>50</v>
      </c>
      <c r="AM334" s="39">
        <v>121.2</v>
      </c>
    </row>
    <row r="335" spans="1:39" ht="14.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609</v>
      </c>
      <c r="AD335" s="96" t="s">
        <v>505</v>
      </c>
      <c r="AE335" s="189" t="s">
        <v>510</v>
      </c>
      <c r="AF335" s="189"/>
      <c r="AG335" s="189"/>
      <c r="AH335" s="189"/>
      <c r="AI335" s="189"/>
      <c r="AJ335" s="68"/>
      <c r="AK335" s="31">
        <v>1.486</v>
      </c>
      <c r="AL335" s="53">
        <v>4</v>
      </c>
      <c r="AM335" s="39">
        <v>5.944</v>
      </c>
    </row>
    <row r="336" spans="1:39" ht="14.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609</v>
      </c>
      <c r="AD336" s="96" t="s">
        <v>503</v>
      </c>
      <c r="AE336" s="189" t="s">
        <v>508</v>
      </c>
      <c r="AF336" s="189"/>
      <c r="AG336" s="189"/>
      <c r="AH336" s="189"/>
      <c r="AI336" s="189"/>
      <c r="AJ336" s="27"/>
      <c r="AK336" s="31">
        <v>3.5630000000000002</v>
      </c>
      <c r="AL336" s="53">
        <v>4</v>
      </c>
      <c r="AM336" s="39">
        <v>14.252000000000001</v>
      </c>
    </row>
    <row r="337" spans="1:40" ht="14.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609</v>
      </c>
      <c r="AD337" s="96" t="s">
        <v>504</v>
      </c>
      <c r="AE337" s="189" t="s">
        <v>509</v>
      </c>
      <c r="AF337" s="189"/>
      <c r="AG337" s="189"/>
      <c r="AH337" s="189"/>
      <c r="AI337" s="189"/>
      <c r="AJ337" s="27"/>
      <c r="AK337" s="31">
        <v>5.7619999999999996</v>
      </c>
      <c r="AL337" s="53">
        <v>2</v>
      </c>
      <c r="AM337" s="39">
        <v>11.523999999999999</v>
      </c>
      <c r="AN337" s="5">
        <v>1232.0040714285713</v>
      </c>
    </row>
    <row r="338" spans="1:40" ht="20.10000000000000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609</v>
      </c>
      <c r="AD338" s="224" t="s">
        <v>433</v>
      </c>
      <c r="AE338" s="224"/>
      <c r="AF338" s="224"/>
      <c r="AG338" s="224"/>
      <c r="AH338" s="224"/>
      <c r="AI338" s="38"/>
      <c r="AJ338" s="38"/>
      <c r="AK338" s="38"/>
      <c r="AL338" s="102">
        <v>1</v>
      </c>
      <c r="AM338" s="128"/>
    </row>
    <row r="339" spans="1:40" ht="19.5" customHeight="1">
      <c r="A339" s="25" t="e">
        <f t="shared" si="30"/>
        <v>#REF!</v>
      </c>
      <c r="B339" s="223" t="s">
        <v>319</v>
      </c>
      <c r="C339" s="223"/>
      <c r="D339" s="223"/>
      <c r="E339" s="223"/>
      <c r="F339" s="223"/>
      <c r="G339" s="223"/>
      <c r="H339" s="223"/>
      <c r="I339" s="69"/>
      <c r="J339" s="70" t="e">
        <f>#REF!*#REF!</f>
        <v>#REF!</v>
      </c>
      <c r="K339" s="39"/>
      <c r="AC339" s="25" t="s">
        <v>609</v>
      </c>
      <c r="AD339" s="223" t="s">
        <v>319</v>
      </c>
      <c r="AE339" s="223"/>
      <c r="AF339" s="223"/>
      <c r="AG339" s="223"/>
      <c r="AH339" s="223"/>
      <c r="AI339" s="223"/>
      <c r="AJ339" s="223"/>
      <c r="AK339" s="69"/>
      <c r="AL339" s="70">
        <v>1</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609</v>
      </c>
      <c r="AD341" s="97" t="s">
        <v>298</v>
      </c>
      <c r="AE341" s="220" t="s">
        <v>367</v>
      </c>
      <c r="AF341" s="220"/>
      <c r="AG341" s="220"/>
      <c r="AH341" s="220"/>
      <c r="AI341" s="220"/>
      <c r="AJ341" s="72" t="s">
        <v>298</v>
      </c>
      <c r="AK341" s="31">
        <v>543.17999999999995</v>
      </c>
      <c r="AL341" s="53">
        <v>1</v>
      </c>
      <c r="AM341" s="76">
        <v>543.17999999999995</v>
      </c>
    </row>
    <row r="342" spans="1:40">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609</v>
      </c>
      <c r="AD342" s="97" t="s">
        <v>296</v>
      </c>
      <c r="AE342" s="220" t="s">
        <v>356</v>
      </c>
      <c r="AF342" s="220"/>
      <c r="AG342" s="220"/>
      <c r="AH342" s="220"/>
      <c r="AI342" s="220"/>
      <c r="AJ342" s="72" t="s">
        <v>296</v>
      </c>
      <c r="AK342" s="31">
        <v>156.56</v>
      </c>
      <c r="AL342" s="53">
        <v>1</v>
      </c>
      <c r="AM342" s="76">
        <v>156.56</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699.74</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36.199999999999996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609</v>
      </c>
      <c r="AD592" s="217" t="s">
        <v>235</v>
      </c>
      <c r="AE592" s="217"/>
      <c r="AF592" s="217"/>
      <c r="AG592" s="217"/>
      <c r="AH592" s="217"/>
      <c r="AI592" s="217"/>
      <c r="AJ592" s="217"/>
      <c r="AK592" s="80">
        <v>157.91999999999999</v>
      </c>
      <c r="AL592" s="53">
        <v>1</v>
      </c>
      <c r="AM592" s="34">
        <v>157.91999999999999</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3</v>
      </c>
      <c r="AM594" s="34">
        <v>406.07999999999993</v>
      </c>
      <c r="AN594">
        <v>1633.3440000000001</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49.833333333333329</v>
      </c>
    </row>
    <row r="597" spans="1:40" ht="12"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609</v>
      </c>
      <c r="AD597" s="217" t="s">
        <v>444</v>
      </c>
      <c r="AE597" s="217"/>
      <c r="AF597" s="217"/>
      <c r="AG597" s="217"/>
      <c r="AH597" s="217"/>
      <c r="AI597" s="217"/>
      <c r="AJ597" s="217"/>
      <c r="AK597" s="81">
        <v>135.35999999999999</v>
      </c>
      <c r="AL597" s="53">
        <v>1</v>
      </c>
      <c r="AM597" s="34">
        <v>135.35999999999999</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customHeight="1">
      <c r="A601" s="25" t="e">
        <f t="shared" si="50"/>
        <v>#REF!</v>
      </c>
      <c r="B601" s="217" t="s">
        <v>447</v>
      </c>
      <c r="C601" s="217"/>
      <c r="D601" s="217"/>
      <c r="E601" s="217"/>
      <c r="F601" s="217"/>
      <c r="G601" s="217"/>
      <c r="H601" s="217"/>
      <c r="I601" s="81" t="e">
        <f>#REF!</f>
        <v>#REF!</v>
      </c>
      <c r="J601" s="53" t="e">
        <f t="shared" si="51"/>
        <v>#REF!</v>
      </c>
      <c r="K601" s="34" t="e">
        <f t="shared" si="52"/>
        <v>#REF!</v>
      </c>
      <c r="AC601" s="25" t="s">
        <v>609</v>
      </c>
      <c r="AD601" s="217" t="s">
        <v>447</v>
      </c>
      <c r="AE601" s="217"/>
      <c r="AF601" s="217"/>
      <c r="AG601" s="217"/>
      <c r="AH601" s="217"/>
      <c r="AI601" s="217"/>
      <c r="AJ601" s="217"/>
      <c r="AK601" s="81">
        <v>90.24</v>
      </c>
      <c r="AL601" s="53">
        <v>1</v>
      </c>
      <c r="AM601" s="34">
        <v>90.24</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609</v>
      </c>
      <c r="AD603" s="217" t="s">
        <v>449</v>
      </c>
      <c r="AE603" s="217"/>
      <c r="AF603" s="217"/>
      <c r="AG603" s="217"/>
      <c r="AH603" s="217"/>
      <c r="AI603" s="217"/>
      <c r="AJ603" s="217"/>
      <c r="AK603" s="82">
        <v>1729.5999999999997</v>
      </c>
      <c r="AL603" s="53">
        <v>1</v>
      </c>
      <c r="AM603" s="34">
        <v>1729.5999999999997</v>
      </c>
      <c r="AN603">
        <v>2248.4799999999996</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24</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565.6</v>
      </c>
      <c r="AL619" s="53">
        <v>1</v>
      </c>
      <c r="AM619" s="34">
        <v>565.6</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1357.44</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2520</v>
      </c>
      <c r="AL624" s="53">
        <v>1</v>
      </c>
      <c r="AM624" s="144">
        <v>2520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609</v>
      </c>
      <c r="AD631" s="201" t="s">
        <v>467</v>
      </c>
      <c r="AE631" s="201"/>
      <c r="AF631" s="201"/>
      <c r="AG631" s="201"/>
      <c r="AH631" s="201"/>
      <c r="AI631" s="201"/>
      <c r="AJ631" s="201"/>
      <c r="AK631" s="81">
        <v>5670</v>
      </c>
      <c r="AL631" s="53">
        <v>1</v>
      </c>
      <c r="AM631" s="144">
        <v>5670</v>
      </c>
      <c r="AN631" s="8"/>
      <c r="AO631" s="14" t="s">
        <v>490</v>
      </c>
      <c r="AP631" s="15">
        <v>3881.8239999999996</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782.01</v>
      </c>
      <c r="AL632" s="53">
        <v>1</v>
      </c>
      <c r="AM632" s="144">
        <v>782.01</v>
      </c>
      <c r="AN632" s="8"/>
      <c r="AO632" s="16" t="s">
        <v>491</v>
      </c>
      <c r="AP632" s="4">
        <v>1555.4</v>
      </c>
      <c r="AQ632" s="21">
        <v>0</v>
      </c>
      <c r="AR632" s="196" t="s">
        <v>493</v>
      </c>
      <c r="AS632" s="196"/>
      <c r="AT632" s="196"/>
      <c r="AU632" s="196"/>
      <c r="AV632" s="196"/>
      <c r="AW632" s="204"/>
    </row>
    <row r="633" spans="1:49" ht="12"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609</v>
      </c>
      <c r="AD633" s="201" t="s">
        <v>463</v>
      </c>
      <c r="AE633" s="201"/>
      <c r="AF633" s="201"/>
      <c r="AG633" s="201"/>
      <c r="AH633" s="201"/>
      <c r="AI633" s="201"/>
      <c r="AJ633" s="201"/>
      <c r="AK633" s="81">
        <v>928</v>
      </c>
      <c r="AL633" s="53">
        <v>1</v>
      </c>
      <c r="AM633" s="144">
        <v>928</v>
      </c>
      <c r="AN633" s="8"/>
      <c r="AO633" s="16"/>
      <c r="AP633" s="4"/>
      <c r="AQ633" s="22"/>
      <c r="AR633" s="4"/>
      <c r="AS633" s="4"/>
      <c r="AT633" s="4"/>
      <c r="AU633" s="4"/>
      <c r="AV633" s="4"/>
      <c r="AW633" s="17"/>
    </row>
    <row r="634" spans="1:49" ht="12"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609</v>
      </c>
      <c r="AD634" s="201" t="s">
        <v>551</v>
      </c>
      <c r="AE634" s="201"/>
      <c r="AF634" s="201"/>
      <c r="AG634" s="201"/>
      <c r="AH634" s="201"/>
      <c r="AI634" s="201"/>
      <c r="AJ634" s="201"/>
      <c r="AK634" s="81">
        <v>1611.4999999999998</v>
      </c>
      <c r="AL634" s="53">
        <v>1</v>
      </c>
      <c r="AM634" s="144">
        <v>1611.4999999999998</v>
      </c>
      <c r="AN634" s="8"/>
      <c r="AO634" s="16"/>
      <c r="AP634" s="4"/>
      <c r="AQ634" s="22"/>
      <c r="AR634" s="4"/>
      <c r="AS634" s="4"/>
      <c r="AT634" s="4"/>
      <c r="AU634" s="4"/>
      <c r="AV634" s="4"/>
      <c r="AW634" s="17"/>
    </row>
    <row r="635" spans="1:49" ht="12"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609</v>
      </c>
      <c r="AD635" s="201" t="s">
        <v>553</v>
      </c>
      <c r="AE635" s="201"/>
      <c r="AF635" s="201"/>
      <c r="AG635" s="201"/>
      <c r="AH635" s="201"/>
      <c r="AI635" s="201"/>
      <c r="AJ635" s="201"/>
      <c r="AK635" s="81">
        <v>2403.35</v>
      </c>
      <c r="AL635" s="53">
        <v>1</v>
      </c>
      <c r="AM635" s="144">
        <v>2403.35</v>
      </c>
      <c r="AN635" s="8"/>
      <c r="AO635" s="16"/>
      <c r="AP635" s="4"/>
      <c r="AQ635" s="22"/>
      <c r="AR635" s="4"/>
      <c r="AS635" s="4"/>
      <c r="AT635" s="4"/>
      <c r="AU635" s="4"/>
      <c r="AV635" s="4"/>
      <c r="AW635" s="17"/>
    </row>
    <row r="636" spans="1:49" ht="12"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609</v>
      </c>
      <c r="AD636" s="201" t="s">
        <v>552</v>
      </c>
      <c r="AE636" s="201"/>
      <c r="AF636" s="201"/>
      <c r="AG636" s="201"/>
      <c r="AH636" s="201"/>
      <c r="AI636" s="201"/>
      <c r="AJ636" s="201"/>
      <c r="AK636" s="81">
        <v>1386</v>
      </c>
      <c r="AL636" s="53">
        <v>1</v>
      </c>
      <c r="AM636" s="144">
        <v>1386</v>
      </c>
      <c r="AN636" s="8"/>
      <c r="AO636" s="16"/>
      <c r="AP636" s="4"/>
      <c r="AQ636" s="22"/>
      <c r="AR636" s="4"/>
      <c r="AS636" s="4"/>
      <c r="AT636" s="4"/>
      <c r="AU636" s="4"/>
      <c r="AV636" s="4"/>
      <c r="AW636" s="17"/>
    </row>
    <row r="637" spans="1:49" ht="12"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609</v>
      </c>
      <c r="AD637" s="195" t="s">
        <v>468</v>
      </c>
      <c r="AE637" s="195"/>
      <c r="AF637" s="195"/>
      <c r="AG637" s="195"/>
      <c r="AH637" s="195"/>
      <c r="AI637" s="195"/>
      <c r="AJ637" s="195"/>
      <c r="AK637" s="81">
        <v>1931.7440714285713</v>
      </c>
      <c r="AL637" s="53">
        <v>1</v>
      </c>
      <c r="AM637" s="144">
        <v>1931.7440714285713</v>
      </c>
      <c r="AN637" s="8"/>
      <c r="AO637" s="16" t="s">
        <v>556</v>
      </c>
      <c r="AP637" s="4">
        <v>5400.8499999999995</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1633.3440000000001</v>
      </c>
      <c r="AL638" s="53">
        <v>1</v>
      </c>
      <c r="AM638" s="144">
        <v>1633.3440000000001</v>
      </c>
      <c r="AN638" s="8"/>
      <c r="AO638" s="16" t="s">
        <v>554</v>
      </c>
      <c r="AP638" s="9">
        <v>16694</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2248.4799999999996</v>
      </c>
      <c r="AL639" s="53">
        <v>1</v>
      </c>
      <c r="AM639" s="144">
        <v>2248.4799999999996</v>
      </c>
      <c r="AN639" s="8"/>
      <c r="AO639" s="16" t="s">
        <v>472</v>
      </c>
      <c r="AP639" s="9">
        <v>2713.7540714285715</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5437.2240000000002</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1357.44</v>
      </c>
      <c r="AL641" s="53">
        <v>1</v>
      </c>
      <c r="AM641" s="144">
        <v>1357.44</v>
      </c>
      <c r="AN641" s="8"/>
      <c r="AO641" s="16"/>
      <c r="AP641" s="10">
        <v>30245.828071428572</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30245.828071428568</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30245.828071428568</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-2608.5354071428574</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27637.292664285713</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718</v>
      </c>
      <c r="AE657" s="191"/>
      <c r="AF657" s="191"/>
      <c r="AG657" s="191"/>
      <c r="AH657" s="191"/>
      <c r="AI657" s="191"/>
      <c r="AJ657" s="191"/>
      <c r="AK657" s="191"/>
      <c r="AL657" s="191"/>
      <c r="AM657" s="191"/>
      <c r="AO657" s="121">
        <v>3</v>
      </c>
    </row>
    <row r="658" spans="1:47" ht="12.95" hidden="1"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613</v>
      </c>
      <c r="AD658" s="187" t="s">
        <v>724</v>
      </c>
      <c r="AE658" s="187"/>
      <c r="AF658" s="187"/>
      <c r="AG658" s="187"/>
      <c r="AH658" s="187"/>
      <c r="AI658" s="187"/>
      <c r="AJ658" s="187"/>
      <c r="AK658" s="187"/>
      <c r="AL658" s="187"/>
      <c r="AM658" s="187"/>
      <c r="AO658" s="120" t="s">
        <v>857</v>
      </c>
      <c r="AP658" s="120"/>
      <c r="AQ658" s="120"/>
      <c r="AR658" s="120"/>
      <c r="AS658" s="120"/>
      <c r="AT658" s="120"/>
      <c r="AU658" s="120"/>
    </row>
    <row r="659" spans="1:47" ht="12.95" hidden="1"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613</v>
      </c>
      <c r="AD659" s="187" t="s">
        <v>724</v>
      </c>
      <c r="AE659" s="187"/>
      <c r="AF659" s="187"/>
      <c r="AG659" s="187"/>
      <c r="AH659" s="187"/>
      <c r="AI659" s="187"/>
      <c r="AJ659" s="187"/>
      <c r="AK659" s="187"/>
      <c r="AL659" s="187"/>
      <c r="AM659" s="187"/>
      <c r="AO659" s="120" t="s">
        <v>857</v>
      </c>
      <c r="AP659" s="120"/>
      <c r="AQ659" s="120"/>
      <c r="AR659" s="120"/>
      <c r="AS659" s="120"/>
      <c r="AT659" s="120"/>
      <c r="AU659" s="120"/>
    </row>
    <row r="660" spans="1:47" ht="15" hidden="1"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613</v>
      </c>
      <c r="AD660" s="187" t="s">
        <v>724</v>
      </c>
      <c r="AE660" s="187"/>
      <c r="AF660" s="187"/>
      <c r="AG660" s="187"/>
      <c r="AH660" s="187"/>
      <c r="AI660" s="187"/>
      <c r="AJ660" s="187"/>
      <c r="AK660" s="187"/>
      <c r="AL660" s="187"/>
      <c r="AM660" s="187"/>
      <c r="AO660" s="120" t="s">
        <v>857</v>
      </c>
      <c r="AP660" s="120"/>
      <c r="AQ660" s="120"/>
      <c r="AR660" s="120"/>
      <c r="AS660" s="120"/>
      <c r="AT660" s="120"/>
      <c r="AU660" s="120"/>
    </row>
    <row r="661" spans="1:47" ht="15" hidden="1"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613</v>
      </c>
      <c r="AD661" s="187" t="s">
        <v>724</v>
      </c>
      <c r="AE661" s="187"/>
      <c r="AF661" s="187"/>
      <c r="AG661" s="187"/>
      <c r="AH661" s="187"/>
      <c r="AI661" s="187"/>
      <c r="AJ661" s="187"/>
      <c r="AK661" s="187"/>
      <c r="AL661" s="187"/>
      <c r="AM661" s="187"/>
      <c r="AO661" s="120" t="s">
        <v>857</v>
      </c>
      <c r="AP661" s="120"/>
      <c r="AQ661" s="120"/>
      <c r="AR661" s="120"/>
      <c r="AS661" s="120"/>
      <c r="AT661" s="120"/>
      <c r="AU661" s="120"/>
    </row>
    <row r="662" spans="1:47">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609</v>
      </c>
      <c r="AD662" s="187" t="s">
        <v>858</v>
      </c>
      <c r="AE662" s="187"/>
      <c r="AF662" s="187"/>
      <c r="AG662" s="187"/>
      <c r="AH662" s="187"/>
      <c r="AI662" s="187"/>
      <c r="AJ662" s="187"/>
      <c r="AK662" s="187"/>
      <c r="AL662" s="187"/>
      <c r="AM662" s="187"/>
      <c r="AO662" s="120" t="s">
        <v>857</v>
      </c>
      <c r="AP662" s="120"/>
      <c r="AQ662" s="120"/>
      <c r="AR662" s="120"/>
      <c r="AS662" s="120"/>
      <c r="AT662" s="120"/>
      <c r="AU662" s="120"/>
    </row>
    <row r="663" spans="1:47">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609</v>
      </c>
      <c r="AD663" s="187" t="s">
        <v>859</v>
      </c>
      <c r="AE663" s="187"/>
      <c r="AF663" s="187"/>
      <c r="AG663" s="187"/>
      <c r="AH663" s="187"/>
      <c r="AI663" s="187"/>
      <c r="AJ663" s="187"/>
      <c r="AK663" s="187"/>
      <c r="AL663" s="187"/>
      <c r="AM663" s="187"/>
      <c r="AO663" s="120" t="s">
        <v>857</v>
      </c>
      <c r="AP663" s="120"/>
      <c r="AQ663" s="120"/>
      <c r="AR663" s="120"/>
      <c r="AS663" s="120"/>
      <c r="AT663" s="120"/>
      <c r="AU663" s="120"/>
    </row>
    <row r="664" spans="1:47" ht="15" hidden="1"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613</v>
      </c>
      <c r="AD664" s="187" t="s">
        <v>724</v>
      </c>
      <c r="AE664" s="187"/>
      <c r="AF664" s="187"/>
      <c r="AG664" s="187"/>
      <c r="AH664" s="187"/>
      <c r="AI664" s="187"/>
      <c r="AJ664" s="187"/>
      <c r="AK664" s="187"/>
      <c r="AL664" s="187"/>
      <c r="AM664" s="187"/>
      <c r="AO664" s="120" t="s">
        <v>833</v>
      </c>
      <c r="AP664" s="120"/>
      <c r="AQ664" s="120"/>
      <c r="AR664" s="120"/>
      <c r="AS664" s="120"/>
      <c r="AT664" s="120"/>
      <c r="AU664" s="120"/>
    </row>
    <row r="665" spans="1:47" ht="15" hidden="1"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613</v>
      </c>
      <c r="AD665" s="187" t="s">
        <v>724</v>
      </c>
      <c r="AE665" s="187"/>
      <c r="AF665" s="187"/>
      <c r="AG665" s="187"/>
      <c r="AH665" s="187"/>
      <c r="AI665" s="187"/>
      <c r="AJ665" s="187"/>
      <c r="AK665" s="187"/>
      <c r="AL665" s="187"/>
      <c r="AM665" s="187"/>
      <c r="AO665" s="120" t="s">
        <v>833</v>
      </c>
      <c r="AP665" s="120"/>
      <c r="AQ665" s="120"/>
      <c r="AR665" s="120"/>
      <c r="AS665" s="120"/>
      <c r="AT665" s="120"/>
      <c r="AU665" s="120"/>
    </row>
    <row r="666" spans="1:47" ht="15" hidden="1"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613</v>
      </c>
      <c r="AD666" s="187" t="s">
        <v>724</v>
      </c>
      <c r="AE666" s="187"/>
      <c r="AF666" s="187"/>
      <c r="AG666" s="187"/>
      <c r="AH666" s="187"/>
      <c r="AI666" s="187"/>
      <c r="AJ666" s="187"/>
      <c r="AK666" s="187"/>
      <c r="AL666" s="187"/>
      <c r="AM666" s="187"/>
      <c r="AO666" s="120" t="s">
        <v>833</v>
      </c>
      <c r="AP666" s="120"/>
      <c r="AQ666" s="120"/>
      <c r="AR666" s="120"/>
      <c r="AS666" s="120"/>
      <c r="AT666" s="120"/>
      <c r="AU666" s="120"/>
    </row>
    <row r="667" spans="1:47" ht="15" hidden="1"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613</v>
      </c>
      <c r="AD667" s="187" t="s">
        <v>724</v>
      </c>
      <c r="AE667" s="187"/>
      <c r="AF667" s="187"/>
      <c r="AG667" s="187"/>
      <c r="AH667" s="187"/>
      <c r="AI667" s="187"/>
      <c r="AJ667" s="187"/>
      <c r="AK667" s="187"/>
      <c r="AL667" s="187"/>
      <c r="AM667" s="187"/>
      <c r="AO667" s="120" t="s">
        <v>833</v>
      </c>
      <c r="AP667" s="120"/>
      <c r="AQ667" s="120"/>
      <c r="AR667" s="120"/>
      <c r="AS667" s="120"/>
      <c r="AT667" s="120"/>
      <c r="AU667" s="120"/>
    </row>
    <row r="668" spans="1:47" ht="15" hidden="1"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613</v>
      </c>
      <c r="AD668" s="187" t="s">
        <v>724</v>
      </c>
      <c r="AE668" s="187"/>
      <c r="AF668" s="187"/>
      <c r="AG668" s="187"/>
      <c r="AH668" s="187"/>
      <c r="AI668" s="187"/>
      <c r="AJ668" s="187"/>
      <c r="AK668" s="187"/>
      <c r="AL668" s="187"/>
      <c r="AM668" s="187"/>
      <c r="AO668" s="120" t="s">
        <v>833</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filterMode="1"/>
  <dimension ref="A1:AZ710"/>
  <sheetViews>
    <sheetView topLeftCell="AD604"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593</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737</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739</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604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773</v>
      </c>
      <c r="AJ11" s="248"/>
      <c r="AK11" s="270" t="s">
        <v>823</v>
      </c>
      <c r="AL11" s="271"/>
      <c r="AM11" s="272"/>
      <c r="AY11" s="114">
        <v>7509.69</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2</v>
      </c>
      <c r="AM71" s="39">
        <v>680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3310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hidden="1"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613</v>
      </c>
      <c r="AD87" s="237" t="s">
        <v>633</v>
      </c>
      <c r="AE87" s="237"/>
      <c r="AF87" s="237"/>
      <c r="AG87" s="237"/>
      <c r="AH87" s="237"/>
      <c r="AI87" s="237"/>
      <c r="AJ87" s="237"/>
      <c r="AK87" s="153">
        <v>0</v>
      </c>
      <c r="AL87" s="27"/>
      <c r="AM87" s="27"/>
      <c r="AO87" s="149"/>
      <c r="AP87" s="149"/>
      <c r="AQ87" s="149"/>
    </row>
    <row r="88" spans="1:43">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609</v>
      </c>
      <c r="AD88" s="238" t="s">
        <v>634</v>
      </c>
      <c r="AE88" s="238"/>
      <c r="AF88" s="238"/>
      <c r="AG88" s="238"/>
      <c r="AH88" s="238"/>
      <c r="AI88" s="238"/>
      <c r="AJ88" s="238"/>
      <c r="AK88" s="153">
        <v>0</v>
      </c>
      <c r="AL88" s="29"/>
      <c r="AM88" s="29"/>
      <c r="AN88" s="154"/>
      <c r="AO88" s="149"/>
      <c r="AP88" s="149"/>
      <c r="AQ88" s="149"/>
    </row>
    <row r="89" spans="1:43" ht="12" hidden="1"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613</v>
      </c>
      <c r="AD89" s="92" t="s">
        <v>61</v>
      </c>
      <c r="AE89" s="148" t="s">
        <v>153</v>
      </c>
      <c r="AF89" s="140" t="s">
        <v>146</v>
      </c>
      <c r="AG89" s="41"/>
      <c r="AH89" s="41"/>
      <c r="AI89" s="41"/>
      <c r="AJ89" s="41"/>
      <c r="AK89" s="39">
        <v>194</v>
      </c>
      <c r="AL89" s="34">
        <v>0</v>
      </c>
      <c r="AM89" s="39">
        <v>0</v>
      </c>
      <c r="AN89" s="5">
        <v>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609</v>
      </c>
      <c r="AD110" s="226" t="s">
        <v>742</v>
      </c>
      <c r="AE110" s="226"/>
      <c r="AF110" s="226"/>
      <c r="AG110" s="226"/>
      <c r="AH110" s="226"/>
      <c r="AI110" s="226"/>
      <c r="AJ110" s="226"/>
      <c r="AK110" s="226"/>
      <c r="AL110" s="27"/>
      <c r="AM110" s="37" t="s">
        <v>609</v>
      </c>
      <c r="AO110" s="229" t="s">
        <v>210</v>
      </c>
      <c r="AP110" s="229"/>
      <c r="AQ110" s="229"/>
    </row>
    <row r="111" spans="1:43" ht="15" hidden="1"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613</v>
      </c>
      <c r="AD111" s="237" t="s">
        <v>743</v>
      </c>
      <c r="AE111" s="237"/>
      <c r="AF111" s="237"/>
      <c r="AG111" s="237"/>
      <c r="AH111" s="237"/>
      <c r="AI111" s="237"/>
      <c r="AJ111" s="237"/>
      <c r="AK111" s="27"/>
      <c r="AL111" s="27"/>
      <c r="AM111" s="70">
        <v>0</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744</v>
      </c>
      <c r="AE112" s="188"/>
      <c r="AF112" s="188"/>
      <c r="AG112" s="188"/>
      <c r="AH112" s="188"/>
      <c r="AI112" s="188"/>
      <c r="AJ112" s="188"/>
      <c r="AK112" s="188"/>
      <c r="AL112" s="146"/>
      <c r="AM112" s="70">
        <v>0</v>
      </c>
      <c r="AO112" s="229" t="s">
        <v>212</v>
      </c>
      <c r="AP112" s="229"/>
      <c r="AQ112" s="229"/>
    </row>
    <row r="113" spans="1:43" ht="15" hidden="1"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613</v>
      </c>
      <c r="AD113" s="237" t="s">
        <v>745</v>
      </c>
      <c r="AE113" s="237"/>
      <c r="AF113" s="237"/>
      <c r="AG113" s="237"/>
      <c r="AH113" s="237"/>
      <c r="AI113" s="237"/>
      <c r="AJ113" s="237"/>
      <c r="AK113" s="27"/>
      <c r="AL113" s="27"/>
      <c r="AM113" s="70">
        <v>0</v>
      </c>
      <c r="AO113" s="229" t="s">
        <v>221</v>
      </c>
      <c r="AP113" s="229"/>
      <c r="AQ113" s="229"/>
    </row>
    <row r="114" spans="1:43" ht="12" hidden="1"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613</v>
      </c>
      <c r="AD114" s="44" t="s">
        <v>32</v>
      </c>
      <c r="AE114" s="148" t="s">
        <v>169</v>
      </c>
      <c r="AF114" s="137" t="s">
        <v>146</v>
      </c>
      <c r="AG114" s="138" t="s">
        <v>145</v>
      </c>
      <c r="AH114" s="137"/>
      <c r="AI114" s="138" t="s">
        <v>147</v>
      </c>
      <c r="AJ114" s="138" t="s">
        <v>149</v>
      </c>
      <c r="AK114" s="31">
        <v>1365</v>
      </c>
      <c r="AL114" s="34">
        <v>0</v>
      </c>
      <c r="AM114" s="39">
        <v>0</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0</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609</v>
      </c>
      <c r="AD163" s="233" t="s">
        <v>752</v>
      </c>
      <c r="AE163" s="233"/>
      <c r="AF163" s="233"/>
      <c r="AG163" s="233"/>
      <c r="AH163" s="233"/>
      <c r="AI163" s="233"/>
      <c r="AJ163" s="233"/>
      <c r="AK163" s="45"/>
      <c r="AL163" s="37">
        <v>0</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hidden="1"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613</v>
      </c>
      <c r="AD168" s="44" t="s">
        <v>496</v>
      </c>
      <c r="AE168" s="217" t="s">
        <v>498</v>
      </c>
      <c r="AF168" s="217"/>
      <c r="AG168" s="217"/>
      <c r="AH168" s="217"/>
      <c r="AI168" s="217"/>
      <c r="AJ168" s="41"/>
      <c r="AK168" s="56">
        <v>27.54</v>
      </c>
      <c r="AL168" s="34">
        <v>0</v>
      </c>
      <c r="AM168" s="39">
        <v>0</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hidden="1"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613</v>
      </c>
      <c r="AD170" s="57" t="s">
        <v>94</v>
      </c>
      <c r="AE170" s="217" t="s">
        <v>511</v>
      </c>
      <c r="AF170" s="217"/>
      <c r="AG170" s="217"/>
      <c r="AH170" s="217"/>
      <c r="AI170" s="217"/>
      <c r="AJ170" s="41"/>
      <c r="AK170" s="39">
        <v>4.2</v>
      </c>
      <c r="AL170" s="34">
        <v>0</v>
      </c>
      <c r="AM170" s="39">
        <v>0</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24.67</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681</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hidden="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613</v>
      </c>
      <c r="AD253" s="226" t="s">
        <v>685</v>
      </c>
      <c r="AE253" s="226"/>
      <c r="AF253" s="226"/>
      <c r="AG253" s="226"/>
      <c r="AH253" s="226"/>
      <c r="AI253" s="226"/>
      <c r="AJ253" s="226"/>
      <c r="AK253" s="226"/>
      <c r="AL253" s="59">
        <v>0</v>
      </c>
      <c r="AM253" s="119" t="b">
        <v>1</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688</v>
      </c>
      <c r="AE268" s="226"/>
      <c r="AF268" s="226"/>
      <c r="AG268" s="226"/>
      <c r="AH268" s="226"/>
      <c r="AI268" s="226"/>
      <c r="AJ268" s="226"/>
      <c r="AK268" s="226"/>
      <c r="AL268" s="59">
        <v>0</v>
      </c>
      <c r="AM268" s="119" t="b">
        <v>1</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757</v>
      </c>
      <c r="AE272" s="226"/>
      <c r="AF272" s="226"/>
      <c r="AG272" s="226"/>
      <c r="AH272" s="226"/>
      <c r="AI272" s="226"/>
      <c r="AJ272" s="226"/>
      <c r="AK272" s="226"/>
      <c r="AL272" s="59">
        <v>0</v>
      </c>
      <c r="AM272" s="119" t="b">
        <v>1</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693</v>
      </c>
      <c r="AE289" s="226"/>
      <c r="AF289" s="226"/>
      <c r="AG289" s="226"/>
      <c r="AH289" s="226"/>
      <c r="AI289" s="226"/>
      <c r="AJ289" s="226"/>
      <c r="AK289" s="226"/>
      <c r="AL289" s="59">
        <v>0</v>
      </c>
      <c r="AM289" s="125"/>
    </row>
    <row r="290" spans="1:39" ht="14.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609</v>
      </c>
      <c r="AD290" s="226" t="s">
        <v>694</v>
      </c>
      <c r="AE290" s="226"/>
      <c r="AF290" s="226"/>
      <c r="AG290" s="226"/>
      <c r="AH290" s="226"/>
      <c r="AI290" s="226"/>
      <c r="AJ290" s="226"/>
      <c r="AK290" s="226"/>
      <c r="AL290" s="59">
        <v>0</v>
      </c>
      <c r="AM290" s="125"/>
    </row>
    <row r="291" spans="1:39" ht="14.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609</v>
      </c>
      <c r="AD291" s="226" t="s">
        <v>695</v>
      </c>
      <c r="AE291" s="226"/>
      <c r="AF291" s="226"/>
      <c r="AG291" s="226"/>
      <c r="AH291" s="226"/>
      <c r="AI291" s="226"/>
      <c r="AJ291" s="226"/>
      <c r="AK291" s="226"/>
      <c r="AL291" s="59">
        <v>0</v>
      </c>
      <c r="AM291" s="125"/>
    </row>
    <row r="292" spans="1:39" ht="14.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609</v>
      </c>
      <c r="AD292" s="226" t="s">
        <v>696</v>
      </c>
      <c r="AE292" s="226"/>
      <c r="AF292" s="226"/>
      <c r="AG292" s="226"/>
      <c r="AH292" s="226"/>
      <c r="AI292" s="226"/>
      <c r="AJ292" s="226"/>
      <c r="AK292" s="226"/>
      <c r="AL292" s="59">
        <v>0</v>
      </c>
      <c r="AM292" s="125"/>
    </row>
    <row r="293" spans="1:39" ht="14.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609</v>
      </c>
      <c r="AD293" s="226" t="s">
        <v>771</v>
      </c>
      <c r="AE293" s="226"/>
      <c r="AF293" s="226"/>
      <c r="AG293" s="226"/>
      <c r="AH293" s="226"/>
      <c r="AI293" s="226"/>
      <c r="AJ293" s="226"/>
      <c r="AK293" s="226"/>
      <c r="AL293" s="59">
        <v>0</v>
      </c>
      <c r="AM293" s="125"/>
    </row>
    <row r="294" spans="1:39" ht="14.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609</v>
      </c>
      <c r="AD294" s="226" t="s">
        <v>697</v>
      </c>
      <c r="AE294" s="226"/>
      <c r="AF294" s="226"/>
      <c r="AG294" s="226"/>
      <c r="AH294" s="226"/>
      <c r="AI294" s="226"/>
      <c r="AJ294" s="226"/>
      <c r="AK294" s="226"/>
      <c r="AL294" s="59">
        <v>0</v>
      </c>
      <c r="AM294" s="125"/>
    </row>
    <row r="295" spans="1:39" ht="14.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609</v>
      </c>
      <c r="AD295" s="226" t="s">
        <v>760</v>
      </c>
      <c r="AE295" s="226"/>
      <c r="AF295" s="226"/>
      <c r="AG295" s="226"/>
      <c r="AH295" s="226"/>
      <c r="AI295" s="226"/>
      <c r="AJ295" s="226"/>
      <c r="AK295" s="226"/>
      <c r="AL295" s="59">
        <v>0</v>
      </c>
      <c r="AM295" s="125"/>
    </row>
    <row r="296" spans="1:39" ht="14.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609</v>
      </c>
      <c r="AD296" s="226" t="s">
        <v>698</v>
      </c>
      <c r="AE296" s="226"/>
      <c r="AF296" s="226"/>
      <c r="AG296" s="226"/>
      <c r="AH296" s="226"/>
      <c r="AI296" s="226"/>
      <c r="AJ296" s="226"/>
      <c r="AK296" s="226"/>
      <c r="AL296" s="59">
        <v>0</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699</v>
      </c>
      <c r="AE297" s="226"/>
      <c r="AF297" s="226"/>
      <c r="AG297" s="226"/>
      <c r="AH297" s="226"/>
      <c r="AI297" s="226"/>
      <c r="AJ297" s="226"/>
      <c r="AK297" s="226"/>
      <c r="AL297" s="59">
        <v>0</v>
      </c>
      <c r="AM297" s="126" t="s">
        <v>613</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700</v>
      </c>
      <c r="AE298" s="226"/>
      <c r="AF298" s="226"/>
      <c r="AG298" s="226"/>
      <c r="AH298" s="226"/>
      <c r="AI298" s="226"/>
      <c r="AJ298" s="226"/>
      <c r="AK298" s="226"/>
      <c r="AL298" s="59">
        <v>0</v>
      </c>
      <c r="AM298" s="125" t="s">
        <v>613</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701</v>
      </c>
      <c r="AE299" s="226"/>
      <c r="AF299" s="226"/>
      <c r="AG299" s="226"/>
      <c r="AH299" s="226"/>
      <c r="AI299" s="226"/>
      <c r="AJ299" s="226"/>
      <c r="AK299" s="226"/>
      <c r="AL299" s="59">
        <v>0</v>
      </c>
      <c r="AM299" s="125" t="s">
        <v>609</v>
      </c>
    </row>
    <row r="300" spans="1:39" ht="14.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609</v>
      </c>
      <c r="AD300" s="226" t="s">
        <v>702</v>
      </c>
      <c r="AE300" s="226"/>
      <c r="AF300" s="226"/>
      <c r="AG300" s="226"/>
      <c r="AH300" s="226"/>
      <c r="AI300" s="226"/>
      <c r="AJ300" s="226"/>
      <c r="AK300" s="226"/>
      <c r="AL300" s="59">
        <v>0</v>
      </c>
      <c r="AM300" s="125"/>
    </row>
    <row r="301" spans="1:39" ht="14.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609</v>
      </c>
      <c r="AD301" s="226" t="s">
        <v>703</v>
      </c>
      <c r="AE301" s="226"/>
      <c r="AF301" s="226"/>
      <c r="AG301" s="226"/>
      <c r="AH301" s="226"/>
      <c r="AI301" s="226"/>
      <c r="AJ301" s="226"/>
      <c r="AK301" s="226"/>
      <c r="AL301" s="59">
        <v>0</v>
      </c>
      <c r="AM301" s="125"/>
    </row>
    <row r="302" spans="1:39" ht="14.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609</v>
      </c>
      <c r="AD302" s="226" t="s">
        <v>704</v>
      </c>
      <c r="AE302" s="226"/>
      <c r="AF302" s="226"/>
      <c r="AG302" s="226"/>
      <c r="AH302" s="226"/>
      <c r="AI302" s="226"/>
      <c r="AJ302" s="226"/>
      <c r="AK302" s="226"/>
      <c r="AL302" s="59">
        <v>0</v>
      </c>
      <c r="AM302" s="125" t="s">
        <v>613</v>
      </c>
    </row>
    <row r="303" spans="1:39" ht="14.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609</v>
      </c>
      <c r="AD303" s="226" t="s">
        <v>705</v>
      </c>
      <c r="AE303" s="226"/>
      <c r="AF303" s="226"/>
      <c r="AG303" s="226"/>
      <c r="AH303" s="226"/>
      <c r="AI303" s="226"/>
      <c r="AJ303" s="226"/>
      <c r="AK303" s="226"/>
      <c r="AL303" s="59">
        <v>0</v>
      </c>
      <c r="AM303" s="125"/>
    </row>
    <row r="304" spans="1:39" ht="14.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609</v>
      </c>
      <c r="AD304" s="226" t="s">
        <v>706</v>
      </c>
      <c r="AE304" s="226"/>
      <c r="AF304" s="226"/>
      <c r="AG304" s="226"/>
      <c r="AH304" s="226"/>
      <c r="AI304" s="226"/>
      <c r="AJ304" s="226"/>
      <c r="AK304" s="226"/>
      <c r="AL304" s="59">
        <v>0</v>
      </c>
      <c r="AM304" s="125"/>
    </row>
    <row r="305" spans="1:39" ht="14.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609</v>
      </c>
      <c r="AD305" s="226" t="s">
        <v>707</v>
      </c>
      <c r="AE305" s="226"/>
      <c r="AF305" s="226"/>
      <c r="AG305" s="226"/>
      <c r="AH305" s="226"/>
      <c r="AI305" s="226"/>
      <c r="AJ305" s="226"/>
      <c r="AK305" s="226"/>
      <c r="AL305" s="59">
        <v>0</v>
      </c>
      <c r="AM305" s="125"/>
    </row>
    <row r="306" spans="1:39" ht="14.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609</v>
      </c>
      <c r="AD306" s="226" t="s">
        <v>708</v>
      </c>
      <c r="AE306" s="226"/>
      <c r="AF306" s="226"/>
      <c r="AG306" s="226"/>
      <c r="AH306" s="226"/>
      <c r="AI306" s="226"/>
      <c r="AJ306" s="226"/>
      <c r="AK306" s="226"/>
      <c r="AL306" s="59">
        <v>0</v>
      </c>
      <c r="AM306" s="125"/>
    </row>
    <row r="307" spans="1:39" ht="20.100000000000001" hidden="1" customHeight="1">
      <c r="A307" s="25" t="e">
        <f>IF(J307=0,"HIDE","")</f>
        <v>#REF!</v>
      </c>
      <c r="B307" s="224" t="s">
        <v>483</v>
      </c>
      <c r="C307" s="224"/>
      <c r="D307" s="224"/>
      <c r="E307" s="224"/>
      <c r="F307" s="224"/>
      <c r="G307" s="38"/>
      <c r="H307" s="38"/>
      <c r="I307" s="38"/>
      <c r="J307" s="59" t="e">
        <f>SUM(J309:J337)</f>
        <v>#REF!</v>
      </c>
      <c r="K307" s="127"/>
      <c r="AC307" s="25" t="s">
        <v>613</v>
      </c>
      <c r="AD307" s="224" t="s">
        <v>483</v>
      </c>
      <c r="AE307" s="224"/>
      <c r="AF307" s="224"/>
      <c r="AG307" s="224"/>
      <c r="AH307" s="224"/>
      <c r="AI307" s="38"/>
      <c r="AJ307" s="38"/>
      <c r="AK307" s="38"/>
      <c r="AL307" s="59">
        <v>0</v>
      </c>
      <c r="AM307" s="127"/>
    </row>
    <row r="308" spans="1:39" ht="14.1" hidden="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613</v>
      </c>
      <c r="AD308" s="95" t="s">
        <v>412</v>
      </c>
      <c r="AE308" s="189" t="s">
        <v>325</v>
      </c>
      <c r="AF308" s="189"/>
      <c r="AG308" s="189"/>
      <c r="AH308" s="189"/>
      <c r="AI308" s="189"/>
      <c r="AJ308" s="61" t="s">
        <v>332</v>
      </c>
      <c r="AK308" s="39">
        <v>103.02</v>
      </c>
      <c r="AL308" s="62">
        <v>0</v>
      </c>
      <c r="AM308" s="39">
        <v>0</v>
      </c>
    </row>
    <row r="309" spans="1:39" ht="14.1" hidden="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613</v>
      </c>
      <c r="AD309" s="95" t="s">
        <v>410</v>
      </c>
      <c r="AE309" s="189" t="s">
        <v>326</v>
      </c>
      <c r="AF309" s="189"/>
      <c r="AG309" s="189"/>
      <c r="AH309" s="189"/>
      <c r="AI309" s="189"/>
      <c r="AJ309" s="61" t="s">
        <v>330</v>
      </c>
      <c r="AK309" s="39">
        <v>114.07</v>
      </c>
      <c r="AL309" s="62">
        <v>0</v>
      </c>
      <c r="AM309" s="39">
        <v>0</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hidden="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613</v>
      </c>
      <c r="AD312" s="95" t="s">
        <v>404</v>
      </c>
      <c r="AE312" s="189" t="s">
        <v>239</v>
      </c>
      <c r="AF312" s="189"/>
      <c r="AG312" s="189"/>
      <c r="AH312" s="189"/>
      <c r="AI312" s="189"/>
      <c r="AJ312" s="63" t="s">
        <v>333</v>
      </c>
      <c r="AK312" s="39">
        <v>14.8</v>
      </c>
      <c r="AL312" s="64">
        <v>0</v>
      </c>
      <c r="AM312" s="39">
        <v>0</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hidden="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613</v>
      </c>
      <c r="AD316" s="95" t="s">
        <v>405</v>
      </c>
      <c r="AE316" s="189" t="s">
        <v>242</v>
      </c>
      <c r="AF316" s="189"/>
      <c r="AG316" s="189"/>
      <c r="AH316" s="189"/>
      <c r="AI316" s="189"/>
      <c r="AJ316" s="63" t="s">
        <v>334</v>
      </c>
      <c r="AK316" s="39">
        <v>14.3</v>
      </c>
      <c r="AL316" s="64">
        <v>0</v>
      </c>
      <c r="AM316" s="39">
        <v>0</v>
      </c>
    </row>
    <row r="317" spans="1:39" ht="14.1" hidden="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613</v>
      </c>
      <c r="AD317" s="95" t="s">
        <v>405</v>
      </c>
      <c r="AE317" s="189" t="s">
        <v>324</v>
      </c>
      <c r="AF317" s="189"/>
      <c r="AG317" s="189"/>
      <c r="AH317" s="189"/>
      <c r="AI317" s="189"/>
      <c r="AJ317" s="63" t="s">
        <v>334</v>
      </c>
      <c r="AK317" s="39">
        <v>14.3</v>
      </c>
      <c r="AL317" s="64">
        <v>0</v>
      </c>
      <c r="AM317" s="39">
        <v>0</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hidden="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613</v>
      </c>
      <c r="AD319" s="95" t="s">
        <v>405</v>
      </c>
      <c r="AE319" s="189" t="s">
        <v>710</v>
      </c>
      <c r="AF319" s="189"/>
      <c r="AG319" s="189"/>
      <c r="AH319" s="189"/>
      <c r="AI319" s="189"/>
      <c r="AJ319" s="63" t="s">
        <v>334</v>
      </c>
      <c r="AK319" s="39">
        <v>14.3</v>
      </c>
      <c r="AL319" s="64">
        <v>0</v>
      </c>
      <c r="AM319" s="39">
        <v>0</v>
      </c>
    </row>
    <row r="320" spans="1:39" ht="14.1" hidden="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613</v>
      </c>
      <c r="AD320" s="95" t="s">
        <v>406</v>
      </c>
      <c r="AE320" s="189" t="s">
        <v>711</v>
      </c>
      <c r="AF320" s="189"/>
      <c r="AG320" s="189"/>
      <c r="AH320" s="189"/>
      <c r="AI320" s="189"/>
      <c r="AJ320" s="63" t="s">
        <v>335</v>
      </c>
      <c r="AK320" s="39">
        <v>14.3</v>
      </c>
      <c r="AL320" s="64">
        <v>0</v>
      </c>
      <c r="AM320" s="39">
        <v>0</v>
      </c>
    </row>
    <row r="321" spans="1:39" ht="14.1" hidden="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613</v>
      </c>
      <c r="AD321" s="95" t="s">
        <v>406</v>
      </c>
      <c r="AE321" s="189" t="s">
        <v>243</v>
      </c>
      <c r="AF321" s="189"/>
      <c r="AG321" s="189"/>
      <c r="AH321" s="189"/>
      <c r="AI321" s="189"/>
      <c r="AJ321" s="63" t="s">
        <v>335</v>
      </c>
      <c r="AK321" s="39">
        <v>14.3</v>
      </c>
      <c r="AL321" s="64">
        <v>0</v>
      </c>
      <c r="AM321" s="39">
        <v>0</v>
      </c>
    </row>
    <row r="322" spans="1:39" ht="14.1" hidden="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613</v>
      </c>
      <c r="AD322" s="95" t="s">
        <v>406</v>
      </c>
      <c r="AE322" s="189" t="s">
        <v>761</v>
      </c>
      <c r="AF322" s="189"/>
      <c r="AG322" s="189"/>
      <c r="AH322" s="189"/>
      <c r="AI322" s="189"/>
      <c r="AJ322" s="63" t="s">
        <v>335</v>
      </c>
      <c r="AK322" s="39">
        <v>14.3</v>
      </c>
      <c r="AL322" s="64">
        <v>0</v>
      </c>
      <c r="AM322" s="39">
        <v>0</v>
      </c>
    </row>
    <row r="323" spans="1:39" ht="14.1" hidden="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613</v>
      </c>
      <c r="AD323" s="95" t="s">
        <v>406</v>
      </c>
      <c r="AE323" s="189" t="s">
        <v>712</v>
      </c>
      <c r="AF323" s="189"/>
      <c r="AG323" s="189"/>
      <c r="AH323" s="189"/>
      <c r="AI323" s="189"/>
      <c r="AJ323" s="63" t="s">
        <v>335</v>
      </c>
      <c r="AK323" s="39">
        <v>14.3</v>
      </c>
      <c r="AL323" s="64">
        <v>0</v>
      </c>
      <c r="AM323" s="39">
        <v>0</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hidden="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613</v>
      </c>
      <c r="AD326" s="95" t="s">
        <v>408</v>
      </c>
      <c r="AE326" s="189" t="s">
        <v>534</v>
      </c>
      <c r="AF326" s="189"/>
      <c r="AG326" s="189"/>
      <c r="AH326" s="189"/>
      <c r="AI326" s="189"/>
      <c r="AJ326" s="63" t="s">
        <v>337</v>
      </c>
      <c r="AK326" s="39">
        <v>46.71</v>
      </c>
      <c r="AL326" s="64">
        <v>0</v>
      </c>
      <c r="AM326" s="39">
        <v>0</v>
      </c>
    </row>
    <row r="327" spans="1:39" ht="14.1" hidden="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613</v>
      </c>
      <c r="AD327" s="95" t="s">
        <v>346</v>
      </c>
      <c r="AE327" s="189" t="s">
        <v>321</v>
      </c>
      <c r="AF327" s="189"/>
      <c r="AG327" s="189"/>
      <c r="AH327" s="189"/>
      <c r="AI327" s="189"/>
      <c r="AJ327" s="65" t="s">
        <v>338</v>
      </c>
      <c r="AK327" s="39">
        <v>91.36</v>
      </c>
      <c r="AL327" s="64">
        <v>0</v>
      </c>
      <c r="AM327" s="39">
        <v>0</v>
      </c>
    </row>
    <row r="328" spans="1:39" ht="14.1" hidden="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613</v>
      </c>
      <c r="AD328" s="96" t="s">
        <v>343</v>
      </c>
      <c r="AE328" s="189" t="s">
        <v>413</v>
      </c>
      <c r="AF328" s="189"/>
      <c r="AG328" s="189"/>
      <c r="AH328" s="189"/>
      <c r="AI328" s="189"/>
      <c r="AJ328" s="66" t="s">
        <v>247</v>
      </c>
      <c r="AK328" s="31">
        <v>76.349999999999994</v>
      </c>
      <c r="AL328" s="53">
        <v>0</v>
      </c>
      <c r="AM328" s="39">
        <v>0</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hidden="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613</v>
      </c>
      <c r="AD330" s="96" t="s">
        <v>342</v>
      </c>
      <c r="AE330" s="191" t="s">
        <v>414</v>
      </c>
      <c r="AF330" s="191"/>
      <c r="AG330" s="191"/>
      <c r="AH330" s="191"/>
      <c r="AI330" s="191"/>
      <c r="AJ330" s="67" t="s">
        <v>341</v>
      </c>
      <c r="AK330" s="31">
        <v>33.119999999999997</v>
      </c>
      <c r="AL330" s="53">
        <v>0</v>
      </c>
      <c r="AM330" s="39">
        <v>0</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hidden="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613</v>
      </c>
      <c r="AD332" s="96" t="s">
        <v>345</v>
      </c>
      <c r="AE332" s="189" t="s">
        <v>322</v>
      </c>
      <c r="AF332" s="189"/>
      <c r="AG332" s="189"/>
      <c r="AH332" s="189"/>
      <c r="AI332" s="189"/>
      <c r="AJ332" s="68" t="s">
        <v>246</v>
      </c>
      <c r="AK332" s="31">
        <v>1.091607142857143</v>
      </c>
      <c r="AL332" s="53">
        <v>0</v>
      </c>
      <c r="AM332" s="39">
        <v>0</v>
      </c>
    </row>
    <row r="333" spans="1:39" ht="14.1" hidden="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613</v>
      </c>
      <c r="AD333" s="96" t="s">
        <v>501</v>
      </c>
      <c r="AE333" s="225" t="s">
        <v>506</v>
      </c>
      <c r="AF333" s="225"/>
      <c r="AG333" s="225"/>
      <c r="AH333" s="225"/>
      <c r="AI333" s="225"/>
      <c r="AJ333" s="68"/>
      <c r="AK333" s="31">
        <v>2.778</v>
      </c>
      <c r="AL333" s="53">
        <v>0</v>
      </c>
      <c r="AM333" s="39">
        <v>0</v>
      </c>
    </row>
    <row r="334" spans="1:39" ht="14.1" hidden="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613</v>
      </c>
      <c r="AD334" s="96" t="s">
        <v>502</v>
      </c>
      <c r="AE334" s="225" t="s">
        <v>507</v>
      </c>
      <c r="AF334" s="225"/>
      <c r="AG334" s="225"/>
      <c r="AH334" s="225"/>
      <c r="AI334" s="225"/>
      <c r="AJ334" s="68"/>
      <c r="AK334" s="31">
        <v>2.4239999999999999</v>
      </c>
      <c r="AL334" s="53">
        <v>0</v>
      </c>
      <c r="AM334" s="39">
        <v>0</v>
      </c>
    </row>
    <row r="335" spans="1:39" ht="14.1" hidden="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613</v>
      </c>
      <c r="AD335" s="96" t="s">
        <v>505</v>
      </c>
      <c r="AE335" s="189" t="s">
        <v>510</v>
      </c>
      <c r="AF335" s="189"/>
      <c r="AG335" s="189"/>
      <c r="AH335" s="189"/>
      <c r="AI335" s="189"/>
      <c r="AJ335" s="68"/>
      <c r="AK335" s="31">
        <v>1.486</v>
      </c>
      <c r="AL335" s="53">
        <v>0</v>
      </c>
      <c r="AM335" s="39">
        <v>0</v>
      </c>
    </row>
    <row r="336" spans="1:39" ht="14.1" hidden="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613</v>
      </c>
      <c r="AD336" s="96" t="s">
        <v>503</v>
      </c>
      <c r="AE336" s="189" t="s">
        <v>508</v>
      </c>
      <c r="AF336" s="189"/>
      <c r="AG336" s="189"/>
      <c r="AH336" s="189"/>
      <c r="AI336" s="189"/>
      <c r="AJ336" s="27"/>
      <c r="AK336" s="31">
        <v>3.5630000000000002</v>
      </c>
      <c r="AL336" s="53">
        <v>0</v>
      </c>
      <c r="AM336" s="39">
        <v>0</v>
      </c>
    </row>
    <row r="337" spans="1:40" ht="14.1" hidden="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613</v>
      </c>
      <c r="AD337" s="96" t="s">
        <v>504</v>
      </c>
      <c r="AE337" s="189" t="s">
        <v>509</v>
      </c>
      <c r="AF337" s="189"/>
      <c r="AG337" s="189"/>
      <c r="AH337" s="189"/>
      <c r="AI337" s="189"/>
      <c r="AJ337" s="27"/>
      <c r="AK337" s="31">
        <v>5.7619999999999996</v>
      </c>
      <c r="AL337" s="53">
        <v>0</v>
      </c>
      <c r="AM337" s="39">
        <v>0</v>
      </c>
      <c r="AN337" s="5">
        <v>0</v>
      </c>
    </row>
    <row r="338" spans="1:40" ht="20.100000000000001" hidden="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613</v>
      </c>
      <c r="AD338" s="224" t="s">
        <v>433</v>
      </c>
      <c r="AE338" s="224"/>
      <c r="AF338" s="224"/>
      <c r="AG338" s="224"/>
      <c r="AH338" s="224"/>
      <c r="AI338" s="38"/>
      <c r="AJ338" s="38"/>
      <c r="AK338" s="38"/>
      <c r="AL338" s="102">
        <v>0</v>
      </c>
      <c r="AM338" s="128"/>
    </row>
    <row r="339" spans="1:40" ht="19.5" hidden="1" customHeight="1">
      <c r="A339" s="25" t="e">
        <f t="shared" si="30"/>
        <v>#REF!</v>
      </c>
      <c r="B339" s="223" t="s">
        <v>319</v>
      </c>
      <c r="C339" s="223"/>
      <c r="D339" s="223"/>
      <c r="E339" s="223"/>
      <c r="F339" s="223"/>
      <c r="G339" s="223"/>
      <c r="H339" s="223"/>
      <c r="I339" s="69"/>
      <c r="J339" s="70" t="e">
        <f>#REF!*#REF!</f>
        <v>#REF!</v>
      </c>
      <c r="K339" s="39"/>
      <c r="AC339" s="25" t="s">
        <v>613</v>
      </c>
      <c r="AD339" s="223" t="s">
        <v>319</v>
      </c>
      <c r="AE339" s="223"/>
      <c r="AF339" s="223"/>
      <c r="AG339" s="223"/>
      <c r="AH339" s="223"/>
      <c r="AI339" s="223"/>
      <c r="AJ339" s="223"/>
      <c r="AK339" s="69"/>
      <c r="AL339" s="70">
        <v>0</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hidden="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613</v>
      </c>
      <c r="AD341" s="97" t="s">
        <v>298</v>
      </c>
      <c r="AE341" s="220" t="s">
        <v>367</v>
      </c>
      <c r="AF341" s="220"/>
      <c r="AG341" s="220"/>
      <c r="AH341" s="220"/>
      <c r="AI341" s="220"/>
      <c r="AJ341" s="72" t="s">
        <v>298</v>
      </c>
      <c r="AK341" s="31">
        <v>543.17999999999995</v>
      </c>
      <c r="AL341" s="53">
        <v>0</v>
      </c>
      <c r="AM341" s="76">
        <v>0</v>
      </c>
    </row>
    <row r="342" spans="1:40" hidden="1">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613</v>
      </c>
      <c r="AD342" s="97" t="s">
        <v>296</v>
      </c>
      <c r="AE342" s="220" t="s">
        <v>356</v>
      </c>
      <c r="AF342" s="220"/>
      <c r="AG342" s="220"/>
      <c r="AH342" s="220"/>
      <c r="AI342" s="220"/>
      <c r="AJ342" s="72" t="s">
        <v>296</v>
      </c>
      <c r="AK342" s="31">
        <v>156.56</v>
      </c>
      <c r="AL342" s="53">
        <v>0</v>
      </c>
      <c r="AM342" s="76">
        <v>0</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0</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30.299999999999997</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hidden="1"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613</v>
      </c>
      <c r="AD591" s="217" t="s">
        <v>234</v>
      </c>
      <c r="AE591" s="217"/>
      <c r="AF591" s="217"/>
      <c r="AG591" s="217"/>
      <c r="AH591" s="217"/>
      <c r="AI591" s="217"/>
      <c r="AJ591" s="217"/>
      <c r="AK591" s="80">
        <v>0</v>
      </c>
      <c r="AL591" s="53">
        <v>0</v>
      </c>
      <c r="AM591" s="34">
        <v>0</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3</v>
      </c>
      <c r="AM594" s="34">
        <v>406.07999999999993</v>
      </c>
      <c r="AN594">
        <v>1367.136</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4</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hidden="1" customHeight="1">
      <c r="A598" s="25" t="e">
        <f t="shared" si="50"/>
        <v>#REF!</v>
      </c>
      <c r="B598" s="217" t="s">
        <v>443</v>
      </c>
      <c r="C598" s="217"/>
      <c r="D598" s="217"/>
      <c r="E598" s="217"/>
      <c r="F598" s="217"/>
      <c r="G598" s="217"/>
      <c r="H598" s="217"/>
      <c r="I598" s="81" t="e">
        <f>#REF!</f>
        <v>#REF!</v>
      </c>
      <c r="J598" s="53" t="e">
        <f t="shared" si="51"/>
        <v>#REF!</v>
      </c>
      <c r="K598" s="34" t="e">
        <f t="shared" si="52"/>
        <v>#REF!</v>
      </c>
      <c r="AC598" s="25" t="s">
        <v>613</v>
      </c>
      <c r="AD598" s="217" t="s">
        <v>443</v>
      </c>
      <c r="AE598" s="217"/>
      <c r="AF598" s="217"/>
      <c r="AG598" s="217"/>
      <c r="AH598" s="217"/>
      <c r="AI598" s="217"/>
      <c r="AJ598" s="217"/>
      <c r="AK598" s="81">
        <v>0</v>
      </c>
      <c r="AL598" s="53">
        <v>0</v>
      </c>
      <c r="AM598" s="34">
        <v>0</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hidden="1"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613</v>
      </c>
      <c r="AD603" s="217" t="s">
        <v>449</v>
      </c>
      <c r="AE603" s="217"/>
      <c r="AF603" s="217"/>
      <c r="AG603" s="217"/>
      <c r="AH603" s="217"/>
      <c r="AI603" s="217"/>
      <c r="AJ603" s="217"/>
      <c r="AK603" s="82">
        <v>0</v>
      </c>
      <c r="AL603" s="53">
        <v>0</v>
      </c>
      <c r="AM603" s="34">
        <v>0</v>
      </c>
      <c r="AN603">
        <v>180.48</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12.75</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hidden="1" customHeight="1">
      <c r="A619" s="25" t="e">
        <f t="shared" si="56"/>
        <v>#REF!</v>
      </c>
      <c r="B619" s="212" t="s">
        <v>454</v>
      </c>
      <c r="C619" s="212"/>
      <c r="D619" s="212"/>
      <c r="E619" s="212"/>
      <c r="F619" s="212"/>
      <c r="G619" s="212"/>
      <c r="H619" s="212"/>
      <c r="I619" s="82" t="e">
        <f>#REF!</f>
        <v>#REF!</v>
      </c>
      <c r="J619" s="53" t="e">
        <f t="shared" si="57"/>
        <v>#REF!</v>
      </c>
      <c r="K619" s="34" t="e">
        <f t="shared" si="58"/>
        <v>#REF!</v>
      </c>
      <c r="AC619" s="25" t="s">
        <v>613</v>
      </c>
      <c r="AD619" s="212" t="s">
        <v>454</v>
      </c>
      <c r="AE619" s="212"/>
      <c r="AF619" s="212"/>
      <c r="AG619" s="212"/>
      <c r="AH619" s="212"/>
      <c r="AI619" s="212"/>
      <c r="AJ619" s="212"/>
      <c r="AK619" s="82">
        <v>0</v>
      </c>
      <c r="AL619" s="53">
        <v>0</v>
      </c>
      <c r="AM619" s="34">
        <v>0</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hidden="1"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613</v>
      </c>
      <c r="AD621" s="212" t="s">
        <v>458</v>
      </c>
      <c r="AE621" s="212"/>
      <c r="AF621" s="212"/>
      <c r="AG621" s="212"/>
      <c r="AH621" s="212"/>
      <c r="AI621" s="212"/>
      <c r="AJ621" s="212"/>
      <c r="AK621" s="82">
        <v>0</v>
      </c>
      <c r="AL621" s="53">
        <v>0</v>
      </c>
      <c r="AM621" s="34">
        <v>0</v>
      </c>
      <c r="AN621">
        <v>721.1400000000001</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3310</v>
      </c>
      <c r="AL626" s="53">
        <v>1</v>
      </c>
      <c r="AM626" s="144">
        <v>3310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hidden="1"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613</v>
      </c>
      <c r="AD628" s="205" t="s">
        <v>469</v>
      </c>
      <c r="AE628" s="205"/>
      <c r="AF628" s="205"/>
      <c r="AG628" s="205"/>
      <c r="AH628" s="205"/>
      <c r="AI628" s="205"/>
      <c r="AJ628" s="205"/>
      <c r="AK628" s="81">
        <v>0</v>
      </c>
      <c r="AL628" s="53">
        <v>0</v>
      </c>
      <c r="AM628" s="144">
        <v>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hidden="1"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613</v>
      </c>
      <c r="AD630" s="205" t="s">
        <v>466</v>
      </c>
      <c r="AE630" s="205"/>
      <c r="AF630" s="205"/>
      <c r="AG630" s="205"/>
      <c r="AH630" s="205"/>
      <c r="AI630" s="205"/>
      <c r="AJ630" s="205"/>
      <c r="AK630" s="81">
        <v>0</v>
      </c>
      <c r="AL630" s="53">
        <v>0</v>
      </c>
      <c r="AM630" s="144">
        <v>0</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1547.616</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24.67</v>
      </c>
      <c r="AL632" s="53">
        <v>1</v>
      </c>
      <c r="AM632" s="144">
        <v>24.67</v>
      </c>
      <c r="AN632" s="8"/>
      <c r="AO632" s="16" t="s">
        <v>491</v>
      </c>
      <c r="AP632" s="4">
        <v>1093.94</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hidden="1"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613</v>
      </c>
      <c r="AD637" s="195" t="s">
        <v>468</v>
      </c>
      <c r="AE637" s="195"/>
      <c r="AF637" s="195"/>
      <c r="AG637" s="195"/>
      <c r="AH637" s="195"/>
      <c r="AI637" s="195"/>
      <c r="AJ637" s="195"/>
      <c r="AK637" s="81">
        <v>0</v>
      </c>
      <c r="AL637" s="53">
        <v>0</v>
      </c>
      <c r="AM637" s="144">
        <v>0</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1367.136</v>
      </c>
      <c r="AL638" s="53">
        <v>1</v>
      </c>
      <c r="AM638" s="144">
        <v>1367.136</v>
      </c>
      <c r="AN638" s="8"/>
      <c r="AO638" s="16" t="s">
        <v>554</v>
      </c>
      <c r="AP638" s="9">
        <v>5383</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180.48</v>
      </c>
      <c r="AL639" s="53">
        <v>1</v>
      </c>
      <c r="AM639" s="144">
        <v>180.48</v>
      </c>
      <c r="AN639" s="8"/>
      <c r="AO639" s="16" t="s">
        <v>472</v>
      </c>
      <c r="AP639" s="9">
        <v>24.67</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2641.556</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721.1400000000001</v>
      </c>
      <c r="AL641" s="53">
        <v>1</v>
      </c>
      <c r="AM641" s="144">
        <v>721.1400000000001</v>
      </c>
      <c r="AN641" s="8"/>
      <c r="AO641" s="16"/>
      <c r="AP641" s="10">
        <v>8049.2260000000006</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8049.2260000000006</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8049.2260000000006</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-539.53350000000012</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7509.6925000000001</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718</v>
      </c>
      <c r="AE657" s="191"/>
      <c r="AF657" s="191"/>
      <c r="AG657" s="191"/>
      <c r="AH657" s="191"/>
      <c r="AI657" s="191"/>
      <c r="AJ657" s="191"/>
      <c r="AK657" s="191"/>
      <c r="AL657" s="191"/>
      <c r="AM657" s="191"/>
      <c r="AO657" s="121">
        <v>3</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609</v>
      </c>
      <c r="AD664" s="187" t="s">
        <v>772</v>
      </c>
      <c r="AE664" s="187"/>
      <c r="AF664" s="187"/>
      <c r="AG664" s="187"/>
      <c r="AH664" s="187"/>
      <c r="AI664" s="187"/>
      <c r="AJ664" s="187"/>
      <c r="AK664" s="187"/>
      <c r="AL664" s="187"/>
      <c r="AM664" s="187"/>
      <c r="AO664" s="120" t="s">
        <v>726</v>
      </c>
      <c r="AP664" s="120"/>
      <c r="AQ664" s="120"/>
      <c r="AR664" s="120"/>
      <c r="AS664" s="120"/>
      <c r="AT664" s="120"/>
      <c r="AU664" s="120"/>
    </row>
    <row r="665" spans="1:47" ht="15"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609</v>
      </c>
      <c r="AD665" s="187" t="s">
        <v>727</v>
      </c>
      <c r="AE665" s="187"/>
      <c r="AF665" s="187"/>
      <c r="AG665" s="187"/>
      <c r="AH665" s="187"/>
      <c r="AI665" s="187"/>
      <c r="AJ665" s="187"/>
      <c r="AK665" s="187"/>
      <c r="AL665" s="187"/>
      <c r="AM665" s="187"/>
      <c r="AO665" s="120" t="s">
        <v>726</v>
      </c>
      <c r="AP665" s="120"/>
      <c r="AQ665" s="120"/>
      <c r="AR665" s="120"/>
      <c r="AS665" s="120"/>
      <c r="AT665" s="120"/>
      <c r="AU665" s="120"/>
    </row>
    <row r="666" spans="1:47" ht="15"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609</v>
      </c>
      <c r="AD666" s="187" t="s">
        <v>728</v>
      </c>
      <c r="AE666" s="187"/>
      <c r="AF666" s="187"/>
      <c r="AG666" s="187"/>
      <c r="AH666" s="187"/>
      <c r="AI666" s="187"/>
      <c r="AJ666" s="187"/>
      <c r="AK666" s="187"/>
      <c r="AL666" s="187"/>
      <c r="AM666" s="187"/>
      <c r="AO666" s="120" t="s">
        <v>726</v>
      </c>
      <c r="AP666" s="120"/>
      <c r="AQ666" s="120"/>
      <c r="AR666" s="120"/>
      <c r="AS666" s="120"/>
      <c r="AT666" s="120"/>
      <c r="AU666" s="120"/>
    </row>
    <row r="667" spans="1:47" ht="15"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609</v>
      </c>
      <c r="AD667" s="187" t="s">
        <v>729</v>
      </c>
      <c r="AE667" s="187"/>
      <c r="AF667" s="187"/>
      <c r="AG667" s="187"/>
      <c r="AH667" s="187"/>
      <c r="AI667" s="187"/>
      <c r="AJ667" s="187"/>
      <c r="AK667" s="187"/>
      <c r="AL667" s="187"/>
      <c r="AM667" s="187"/>
      <c r="AO667" s="120" t="s">
        <v>726</v>
      </c>
      <c r="AP667" s="120"/>
      <c r="AQ667" s="120"/>
      <c r="AR667" s="120"/>
      <c r="AS667" s="120"/>
      <c r="AT667" s="120"/>
      <c r="AU667" s="120"/>
    </row>
    <row r="668" spans="1:47" ht="15"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609</v>
      </c>
      <c r="AD668" s="187" t="s">
        <v>730</v>
      </c>
      <c r="AE668" s="187"/>
      <c r="AF668" s="187"/>
      <c r="AG668" s="187"/>
      <c r="AH668" s="187"/>
      <c r="AI668" s="187"/>
      <c r="AJ668" s="187"/>
      <c r="AK668" s="187"/>
      <c r="AL668" s="187"/>
      <c r="AM668" s="187"/>
      <c r="AO668" s="120" t="s">
        <v>726</v>
      </c>
      <c r="AP668" s="120"/>
      <c r="AQ668" s="120"/>
      <c r="AR668" s="120"/>
      <c r="AS668" s="120"/>
      <c r="AT668" s="120"/>
      <c r="AU668" s="120"/>
    </row>
    <row r="669" spans="1:47" hidden="1">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613</v>
      </c>
      <c r="AD669" s="187" t="s">
        <v>724</v>
      </c>
      <c r="AE669" s="187"/>
      <c r="AF669" s="187"/>
      <c r="AG669" s="187"/>
      <c r="AH669" s="187"/>
      <c r="AI669" s="187"/>
      <c r="AJ669" s="187"/>
      <c r="AK669" s="187"/>
      <c r="AL669" s="187"/>
      <c r="AM669" s="187"/>
      <c r="AO669" s="189" t="s">
        <v>764</v>
      </c>
      <c r="AP669" s="189"/>
      <c r="AQ669" s="189"/>
      <c r="AR669" s="189"/>
      <c r="AS669" s="189"/>
      <c r="AT669" s="189"/>
      <c r="AU669" s="189"/>
    </row>
    <row r="670" spans="1:47" hidden="1">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613</v>
      </c>
      <c r="AD670" s="187" t="s">
        <v>724</v>
      </c>
      <c r="AE670" s="187"/>
      <c r="AF670" s="187"/>
      <c r="AG670" s="187"/>
      <c r="AH670" s="187"/>
      <c r="AI670" s="187"/>
      <c r="AJ670" s="187"/>
      <c r="AK670" s="187"/>
      <c r="AL670" s="187"/>
      <c r="AM670" s="187"/>
      <c r="AO670" s="189" t="s">
        <v>764</v>
      </c>
      <c r="AP670" s="189"/>
      <c r="AQ670" s="189"/>
      <c r="AR670" s="189"/>
      <c r="AS670" s="189"/>
      <c r="AT670" s="189"/>
      <c r="AU670" s="189"/>
    </row>
    <row r="671" spans="1:47" hidden="1">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613</v>
      </c>
      <c r="AD671" s="188"/>
      <c r="AE671" s="188"/>
      <c r="AF671" s="188"/>
      <c r="AG671" s="188"/>
      <c r="AH671" s="188"/>
      <c r="AI671" s="188"/>
      <c r="AJ671" s="188"/>
      <c r="AK671" s="188"/>
      <c r="AL671" s="188"/>
      <c r="AM671" s="188"/>
      <c r="AO671" s="189" t="s">
        <v>764</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filterMode="1"/>
  <dimension ref="A1:AZ710"/>
  <sheetViews>
    <sheetView topLeftCell="AD604"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593</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737</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739</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780</v>
      </c>
      <c r="AJ11" s="248"/>
      <c r="AK11" s="270" t="s">
        <v>822</v>
      </c>
      <c r="AL11" s="271"/>
      <c r="AM11" s="272"/>
      <c r="AY11" s="114">
        <v>8559.44</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609</v>
      </c>
      <c r="AD110" s="226" t="s">
        <v>742</v>
      </c>
      <c r="AE110" s="226"/>
      <c r="AF110" s="226"/>
      <c r="AG110" s="226"/>
      <c r="AH110" s="226"/>
      <c r="AI110" s="226"/>
      <c r="AJ110" s="226"/>
      <c r="AK110" s="226"/>
      <c r="AL110" s="27"/>
      <c r="AM110" s="37" t="s">
        <v>609</v>
      </c>
      <c r="AO110" s="229" t="s">
        <v>210</v>
      </c>
      <c r="AP110" s="229"/>
      <c r="AQ110" s="229"/>
    </row>
    <row r="111" spans="1:43" ht="15" hidden="1"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613</v>
      </c>
      <c r="AD111" s="237" t="s">
        <v>743</v>
      </c>
      <c r="AE111" s="237"/>
      <c r="AF111" s="237"/>
      <c r="AG111" s="237"/>
      <c r="AH111" s="237"/>
      <c r="AI111" s="237"/>
      <c r="AJ111" s="237"/>
      <c r="AK111" s="27"/>
      <c r="AL111" s="27"/>
      <c r="AM111" s="70">
        <v>0</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744</v>
      </c>
      <c r="AE112" s="188"/>
      <c r="AF112" s="188"/>
      <c r="AG112" s="188"/>
      <c r="AH112" s="188"/>
      <c r="AI112" s="188"/>
      <c r="AJ112" s="188"/>
      <c r="AK112" s="188"/>
      <c r="AL112" s="146"/>
      <c r="AM112" s="70">
        <v>0</v>
      </c>
      <c r="AO112" s="229" t="s">
        <v>212</v>
      </c>
      <c r="AP112" s="229"/>
      <c r="AQ112" s="229"/>
    </row>
    <row r="113" spans="1:43" ht="15" hidden="1"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613</v>
      </c>
      <c r="AD113" s="237" t="s">
        <v>745</v>
      </c>
      <c r="AE113" s="237"/>
      <c r="AF113" s="237"/>
      <c r="AG113" s="237"/>
      <c r="AH113" s="237"/>
      <c r="AI113" s="237"/>
      <c r="AJ113" s="237"/>
      <c r="AK113" s="27"/>
      <c r="AL113" s="27"/>
      <c r="AM113" s="70">
        <v>0</v>
      </c>
      <c r="AO113" s="229" t="s">
        <v>221</v>
      </c>
      <c r="AP113" s="229"/>
      <c r="AQ113" s="229"/>
    </row>
    <row r="114" spans="1:43" ht="12" hidden="1"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613</v>
      </c>
      <c r="AD114" s="44" t="s">
        <v>32</v>
      </c>
      <c r="AE114" s="148" t="s">
        <v>169</v>
      </c>
      <c r="AF114" s="137" t="s">
        <v>146</v>
      </c>
      <c r="AG114" s="138" t="s">
        <v>145</v>
      </c>
      <c r="AH114" s="137"/>
      <c r="AI114" s="138" t="s">
        <v>147</v>
      </c>
      <c r="AJ114" s="138" t="s">
        <v>149</v>
      </c>
      <c r="AK114" s="31">
        <v>1365</v>
      </c>
      <c r="AL114" s="34">
        <v>0</v>
      </c>
      <c r="AM114" s="39">
        <v>0</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0</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609</v>
      </c>
      <c r="AD163" s="233" t="s">
        <v>752</v>
      </c>
      <c r="AE163" s="233"/>
      <c r="AF163" s="233"/>
      <c r="AG163" s="233"/>
      <c r="AH163" s="233"/>
      <c r="AI163" s="233"/>
      <c r="AJ163" s="233"/>
      <c r="AK163" s="45"/>
      <c r="AL163" s="37">
        <v>0</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hidden="1"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613</v>
      </c>
      <c r="AD168" s="44" t="s">
        <v>496</v>
      </c>
      <c r="AE168" s="217" t="s">
        <v>498</v>
      </c>
      <c r="AF168" s="217"/>
      <c r="AG168" s="217"/>
      <c r="AH168" s="217"/>
      <c r="AI168" s="217"/>
      <c r="AJ168" s="41"/>
      <c r="AK168" s="56">
        <v>27.54</v>
      </c>
      <c r="AL168" s="34">
        <v>0</v>
      </c>
      <c r="AM168" s="39">
        <v>0</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339.67</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688</v>
      </c>
      <c r="AE268" s="226"/>
      <c r="AF268" s="226"/>
      <c r="AG268" s="226"/>
      <c r="AH268" s="226"/>
      <c r="AI268" s="226"/>
      <c r="AJ268" s="226"/>
      <c r="AK268" s="226"/>
      <c r="AL268" s="59">
        <v>0</v>
      </c>
      <c r="AM268" s="119" t="b">
        <v>1</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hidden="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613</v>
      </c>
      <c r="AD272" s="226" t="s">
        <v>757</v>
      </c>
      <c r="AE272" s="226"/>
      <c r="AF272" s="226"/>
      <c r="AG272" s="226"/>
      <c r="AH272" s="226"/>
      <c r="AI272" s="226"/>
      <c r="AJ272" s="226"/>
      <c r="AK272" s="226"/>
      <c r="AL272" s="59">
        <v>0</v>
      </c>
      <c r="AM272" s="119" t="b">
        <v>1</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693</v>
      </c>
      <c r="AE289" s="226"/>
      <c r="AF289" s="226"/>
      <c r="AG289" s="226"/>
      <c r="AH289" s="226"/>
      <c r="AI289" s="226"/>
      <c r="AJ289" s="226"/>
      <c r="AK289" s="226"/>
      <c r="AL289" s="59">
        <v>0</v>
      </c>
      <c r="AM289" s="125"/>
    </row>
    <row r="290" spans="1:39" ht="14.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609</v>
      </c>
      <c r="AD290" s="226" t="s">
        <v>694</v>
      </c>
      <c r="AE290" s="226"/>
      <c r="AF290" s="226"/>
      <c r="AG290" s="226"/>
      <c r="AH290" s="226"/>
      <c r="AI290" s="226"/>
      <c r="AJ290" s="226"/>
      <c r="AK290" s="226"/>
      <c r="AL290" s="59">
        <v>0</v>
      </c>
      <c r="AM290" s="125"/>
    </row>
    <row r="291" spans="1:39" ht="14.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609</v>
      </c>
      <c r="AD291" s="226" t="s">
        <v>695</v>
      </c>
      <c r="AE291" s="226"/>
      <c r="AF291" s="226"/>
      <c r="AG291" s="226"/>
      <c r="AH291" s="226"/>
      <c r="AI291" s="226"/>
      <c r="AJ291" s="226"/>
      <c r="AK291" s="226"/>
      <c r="AL291" s="59">
        <v>0</v>
      </c>
      <c r="AM291" s="125"/>
    </row>
    <row r="292" spans="1:39" ht="14.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609</v>
      </c>
      <c r="AD292" s="226" t="s">
        <v>696</v>
      </c>
      <c r="AE292" s="226"/>
      <c r="AF292" s="226"/>
      <c r="AG292" s="226"/>
      <c r="AH292" s="226"/>
      <c r="AI292" s="226"/>
      <c r="AJ292" s="226"/>
      <c r="AK292" s="226"/>
      <c r="AL292" s="59">
        <v>0</v>
      </c>
      <c r="AM292" s="125"/>
    </row>
    <row r="293" spans="1:39" ht="14.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609</v>
      </c>
      <c r="AD293" s="226" t="s">
        <v>771</v>
      </c>
      <c r="AE293" s="226"/>
      <c r="AF293" s="226"/>
      <c r="AG293" s="226"/>
      <c r="AH293" s="226"/>
      <c r="AI293" s="226"/>
      <c r="AJ293" s="226"/>
      <c r="AK293" s="226"/>
      <c r="AL293" s="59">
        <v>0</v>
      </c>
      <c r="AM293" s="125"/>
    </row>
    <row r="294" spans="1:39" ht="14.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609</v>
      </c>
      <c r="AD294" s="226" t="s">
        <v>697</v>
      </c>
      <c r="AE294" s="226"/>
      <c r="AF294" s="226"/>
      <c r="AG294" s="226"/>
      <c r="AH294" s="226"/>
      <c r="AI294" s="226"/>
      <c r="AJ294" s="226"/>
      <c r="AK294" s="226"/>
      <c r="AL294" s="59">
        <v>0</v>
      </c>
      <c r="AM294" s="125"/>
    </row>
    <row r="295" spans="1:39" ht="14.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609</v>
      </c>
      <c r="AD295" s="226" t="s">
        <v>760</v>
      </c>
      <c r="AE295" s="226"/>
      <c r="AF295" s="226"/>
      <c r="AG295" s="226"/>
      <c r="AH295" s="226"/>
      <c r="AI295" s="226"/>
      <c r="AJ295" s="226"/>
      <c r="AK295" s="226"/>
      <c r="AL295" s="59">
        <v>0</v>
      </c>
      <c r="AM295" s="125"/>
    </row>
    <row r="296" spans="1:39" ht="14.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609</v>
      </c>
      <c r="AD296" s="226" t="s">
        <v>698</v>
      </c>
      <c r="AE296" s="226"/>
      <c r="AF296" s="226"/>
      <c r="AG296" s="226"/>
      <c r="AH296" s="226"/>
      <c r="AI296" s="226"/>
      <c r="AJ296" s="226"/>
      <c r="AK296" s="226"/>
      <c r="AL296" s="59">
        <v>0</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699</v>
      </c>
      <c r="AE297" s="226"/>
      <c r="AF297" s="226"/>
      <c r="AG297" s="226"/>
      <c r="AH297" s="226"/>
      <c r="AI297" s="226"/>
      <c r="AJ297" s="226"/>
      <c r="AK297" s="226"/>
      <c r="AL297" s="59">
        <v>0</v>
      </c>
      <c r="AM297" s="126" t="s">
        <v>613</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700</v>
      </c>
      <c r="AE298" s="226"/>
      <c r="AF298" s="226"/>
      <c r="AG298" s="226"/>
      <c r="AH298" s="226"/>
      <c r="AI298" s="226"/>
      <c r="AJ298" s="226"/>
      <c r="AK298" s="226"/>
      <c r="AL298" s="59">
        <v>0</v>
      </c>
      <c r="AM298" s="125" t="s">
        <v>613</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701</v>
      </c>
      <c r="AE299" s="226"/>
      <c r="AF299" s="226"/>
      <c r="AG299" s="226"/>
      <c r="AH299" s="226"/>
      <c r="AI299" s="226"/>
      <c r="AJ299" s="226"/>
      <c r="AK299" s="226"/>
      <c r="AL299" s="59">
        <v>0</v>
      </c>
      <c r="AM299" s="125" t="s">
        <v>609</v>
      </c>
    </row>
    <row r="300" spans="1:39" ht="14.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609</v>
      </c>
      <c r="AD300" s="226" t="s">
        <v>702</v>
      </c>
      <c r="AE300" s="226"/>
      <c r="AF300" s="226"/>
      <c r="AG300" s="226"/>
      <c r="AH300" s="226"/>
      <c r="AI300" s="226"/>
      <c r="AJ300" s="226"/>
      <c r="AK300" s="226"/>
      <c r="AL300" s="59">
        <v>0</v>
      </c>
      <c r="AM300" s="125"/>
    </row>
    <row r="301" spans="1:39" ht="14.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609</v>
      </c>
      <c r="AD301" s="226" t="s">
        <v>703</v>
      </c>
      <c r="AE301" s="226"/>
      <c r="AF301" s="226"/>
      <c r="AG301" s="226"/>
      <c r="AH301" s="226"/>
      <c r="AI301" s="226"/>
      <c r="AJ301" s="226"/>
      <c r="AK301" s="226"/>
      <c r="AL301" s="59">
        <v>0</v>
      </c>
      <c r="AM301" s="125"/>
    </row>
    <row r="302" spans="1:39" ht="14.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609</v>
      </c>
      <c r="AD302" s="226" t="s">
        <v>779</v>
      </c>
      <c r="AE302" s="226"/>
      <c r="AF302" s="226"/>
      <c r="AG302" s="226"/>
      <c r="AH302" s="226"/>
      <c r="AI302" s="226"/>
      <c r="AJ302" s="226"/>
      <c r="AK302" s="226"/>
      <c r="AL302" s="59">
        <v>0</v>
      </c>
      <c r="AM302" s="125" t="s">
        <v>609</v>
      </c>
    </row>
    <row r="303" spans="1:39" ht="14.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609</v>
      </c>
      <c r="AD303" s="226" t="s">
        <v>705</v>
      </c>
      <c r="AE303" s="226"/>
      <c r="AF303" s="226"/>
      <c r="AG303" s="226"/>
      <c r="AH303" s="226"/>
      <c r="AI303" s="226"/>
      <c r="AJ303" s="226"/>
      <c r="AK303" s="226"/>
      <c r="AL303" s="59">
        <v>0</v>
      </c>
      <c r="AM303" s="125"/>
    </row>
    <row r="304" spans="1:39" ht="14.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609</v>
      </c>
      <c r="AD304" s="226" t="s">
        <v>706</v>
      </c>
      <c r="AE304" s="226"/>
      <c r="AF304" s="226"/>
      <c r="AG304" s="226"/>
      <c r="AH304" s="226"/>
      <c r="AI304" s="226"/>
      <c r="AJ304" s="226"/>
      <c r="AK304" s="226"/>
      <c r="AL304" s="59">
        <v>0</v>
      </c>
      <c r="AM304" s="125"/>
    </row>
    <row r="305" spans="1:39" ht="14.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609</v>
      </c>
      <c r="AD305" s="226" t="s">
        <v>707</v>
      </c>
      <c r="AE305" s="226"/>
      <c r="AF305" s="226"/>
      <c r="AG305" s="226"/>
      <c r="AH305" s="226"/>
      <c r="AI305" s="226"/>
      <c r="AJ305" s="226"/>
      <c r="AK305" s="226"/>
      <c r="AL305" s="59">
        <v>0</v>
      </c>
      <c r="AM305" s="125"/>
    </row>
    <row r="306" spans="1:39" ht="14.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609</v>
      </c>
      <c r="AD306" s="226" t="s">
        <v>708</v>
      </c>
      <c r="AE306" s="226"/>
      <c r="AF306" s="226"/>
      <c r="AG306" s="226"/>
      <c r="AH306" s="226"/>
      <c r="AI306" s="226"/>
      <c r="AJ306" s="226"/>
      <c r="AK306" s="226"/>
      <c r="AL306" s="59">
        <v>0</v>
      </c>
      <c r="AM306" s="125"/>
    </row>
    <row r="307" spans="1:39" ht="20.100000000000001" hidden="1" customHeight="1">
      <c r="A307" s="25" t="e">
        <f>IF(J307=0,"HIDE","")</f>
        <v>#REF!</v>
      </c>
      <c r="B307" s="224" t="s">
        <v>483</v>
      </c>
      <c r="C307" s="224"/>
      <c r="D307" s="224"/>
      <c r="E307" s="224"/>
      <c r="F307" s="224"/>
      <c r="G307" s="38"/>
      <c r="H307" s="38"/>
      <c r="I307" s="38"/>
      <c r="J307" s="59" t="e">
        <f>SUM(J309:J337)</f>
        <v>#REF!</v>
      </c>
      <c r="K307" s="127"/>
      <c r="AC307" s="25" t="s">
        <v>613</v>
      </c>
      <c r="AD307" s="224" t="s">
        <v>483</v>
      </c>
      <c r="AE307" s="224"/>
      <c r="AF307" s="224"/>
      <c r="AG307" s="224"/>
      <c r="AH307" s="224"/>
      <c r="AI307" s="38"/>
      <c r="AJ307" s="38"/>
      <c r="AK307" s="38"/>
      <c r="AL307" s="59">
        <v>0</v>
      </c>
      <c r="AM307" s="127"/>
    </row>
    <row r="308" spans="1:39" ht="14.1" hidden="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613</v>
      </c>
      <c r="AD308" s="95" t="s">
        <v>412</v>
      </c>
      <c r="AE308" s="189" t="s">
        <v>325</v>
      </c>
      <c r="AF308" s="189"/>
      <c r="AG308" s="189"/>
      <c r="AH308" s="189"/>
      <c r="AI308" s="189"/>
      <c r="AJ308" s="61" t="s">
        <v>332</v>
      </c>
      <c r="AK308" s="39">
        <v>103.02</v>
      </c>
      <c r="AL308" s="62">
        <v>0</v>
      </c>
      <c r="AM308" s="39">
        <v>0</v>
      </c>
    </row>
    <row r="309" spans="1:39" ht="14.1" hidden="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613</v>
      </c>
      <c r="AD309" s="95" t="s">
        <v>410</v>
      </c>
      <c r="AE309" s="189" t="s">
        <v>326</v>
      </c>
      <c r="AF309" s="189"/>
      <c r="AG309" s="189"/>
      <c r="AH309" s="189"/>
      <c r="AI309" s="189"/>
      <c r="AJ309" s="61" t="s">
        <v>330</v>
      </c>
      <c r="AK309" s="39">
        <v>114.07</v>
      </c>
      <c r="AL309" s="62">
        <v>0</v>
      </c>
      <c r="AM309" s="39">
        <v>0</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hidden="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613</v>
      </c>
      <c r="AD312" s="95" t="s">
        <v>404</v>
      </c>
      <c r="AE312" s="189" t="s">
        <v>239</v>
      </c>
      <c r="AF312" s="189"/>
      <c r="AG312" s="189"/>
      <c r="AH312" s="189"/>
      <c r="AI312" s="189"/>
      <c r="AJ312" s="63" t="s">
        <v>333</v>
      </c>
      <c r="AK312" s="39">
        <v>14.8</v>
      </c>
      <c r="AL312" s="64">
        <v>0</v>
      </c>
      <c r="AM312" s="39">
        <v>0</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hidden="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613</v>
      </c>
      <c r="AD316" s="95" t="s">
        <v>405</v>
      </c>
      <c r="AE316" s="189" t="s">
        <v>242</v>
      </c>
      <c r="AF316" s="189"/>
      <c r="AG316" s="189"/>
      <c r="AH316" s="189"/>
      <c r="AI316" s="189"/>
      <c r="AJ316" s="63" t="s">
        <v>334</v>
      </c>
      <c r="AK316" s="39">
        <v>14.3</v>
      </c>
      <c r="AL316" s="64">
        <v>0</v>
      </c>
      <c r="AM316" s="39">
        <v>0</v>
      </c>
    </row>
    <row r="317" spans="1:39" ht="14.1" hidden="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613</v>
      </c>
      <c r="AD317" s="95" t="s">
        <v>405</v>
      </c>
      <c r="AE317" s="189" t="s">
        <v>324</v>
      </c>
      <c r="AF317" s="189"/>
      <c r="AG317" s="189"/>
      <c r="AH317" s="189"/>
      <c r="AI317" s="189"/>
      <c r="AJ317" s="63" t="s">
        <v>334</v>
      </c>
      <c r="AK317" s="39">
        <v>14.3</v>
      </c>
      <c r="AL317" s="64">
        <v>0</v>
      </c>
      <c r="AM317" s="39">
        <v>0</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hidden="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613</v>
      </c>
      <c r="AD319" s="95" t="s">
        <v>405</v>
      </c>
      <c r="AE319" s="189" t="s">
        <v>710</v>
      </c>
      <c r="AF319" s="189"/>
      <c r="AG319" s="189"/>
      <c r="AH319" s="189"/>
      <c r="AI319" s="189"/>
      <c r="AJ319" s="63" t="s">
        <v>334</v>
      </c>
      <c r="AK319" s="39">
        <v>14.3</v>
      </c>
      <c r="AL319" s="64">
        <v>0</v>
      </c>
      <c r="AM319" s="39">
        <v>0</v>
      </c>
    </row>
    <row r="320" spans="1:39" ht="14.1" hidden="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613</v>
      </c>
      <c r="AD320" s="95" t="s">
        <v>406</v>
      </c>
      <c r="AE320" s="189" t="s">
        <v>711</v>
      </c>
      <c r="AF320" s="189"/>
      <c r="AG320" s="189"/>
      <c r="AH320" s="189"/>
      <c r="AI320" s="189"/>
      <c r="AJ320" s="63" t="s">
        <v>335</v>
      </c>
      <c r="AK320" s="39">
        <v>14.3</v>
      </c>
      <c r="AL320" s="64">
        <v>0</v>
      </c>
      <c r="AM320" s="39">
        <v>0</v>
      </c>
    </row>
    <row r="321" spans="1:39" ht="14.1" hidden="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613</v>
      </c>
      <c r="AD321" s="95" t="s">
        <v>406</v>
      </c>
      <c r="AE321" s="189" t="s">
        <v>243</v>
      </c>
      <c r="AF321" s="189"/>
      <c r="AG321" s="189"/>
      <c r="AH321" s="189"/>
      <c r="AI321" s="189"/>
      <c r="AJ321" s="63" t="s">
        <v>335</v>
      </c>
      <c r="AK321" s="39">
        <v>14.3</v>
      </c>
      <c r="AL321" s="64">
        <v>0</v>
      </c>
      <c r="AM321" s="39">
        <v>0</v>
      </c>
    </row>
    <row r="322" spans="1:39" ht="14.1" hidden="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613</v>
      </c>
      <c r="AD322" s="95" t="s">
        <v>406</v>
      </c>
      <c r="AE322" s="189" t="s">
        <v>761</v>
      </c>
      <c r="AF322" s="189"/>
      <c r="AG322" s="189"/>
      <c r="AH322" s="189"/>
      <c r="AI322" s="189"/>
      <c r="AJ322" s="63" t="s">
        <v>335</v>
      </c>
      <c r="AK322" s="39">
        <v>14.3</v>
      </c>
      <c r="AL322" s="64">
        <v>0</v>
      </c>
      <c r="AM322" s="39">
        <v>0</v>
      </c>
    </row>
    <row r="323" spans="1:39" ht="14.1" hidden="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613</v>
      </c>
      <c r="AD323" s="95" t="s">
        <v>406</v>
      </c>
      <c r="AE323" s="189" t="s">
        <v>712</v>
      </c>
      <c r="AF323" s="189"/>
      <c r="AG323" s="189"/>
      <c r="AH323" s="189"/>
      <c r="AI323" s="189"/>
      <c r="AJ323" s="63" t="s">
        <v>335</v>
      </c>
      <c r="AK323" s="39">
        <v>14.3</v>
      </c>
      <c r="AL323" s="64">
        <v>0</v>
      </c>
      <c r="AM323" s="39">
        <v>0</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hidden="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613</v>
      </c>
      <c r="AD326" s="95" t="s">
        <v>408</v>
      </c>
      <c r="AE326" s="189" t="s">
        <v>534</v>
      </c>
      <c r="AF326" s="189"/>
      <c r="AG326" s="189"/>
      <c r="AH326" s="189"/>
      <c r="AI326" s="189"/>
      <c r="AJ326" s="63" t="s">
        <v>337</v>
      </c>
      <c r="AK326" s="39">
        <v>46.71</v>
      </c>
      <c r="AL326" s="64">
        <v>0</v>
      </c>
      <c r="AM326" s="39">
        <v>0</v>
      </c>
    </row>
    <row r="327" spans="1:39" ht="14.1" hidden="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613</v>
      </c>
      <c r="AD327" s="95" t="s">
        <v>346</v>
      </c>
      <c r="AE327" s="189" t="s">
        <v>321</v>
      </c>
      <c r="AF327" s="189"/>
      <c r="AG327" s="189"/>
      <c r="AH327" s="189"/>
      <c r="AI327" s="189"/>
      <c r="AJ327" s="65" t="s">
        <v>338</v>
      </c>
      <c r="AK327" s="39">
        <v>91.36</v>
      </c>
      <c r="AL327" s="64">
        <v>0</v>
      </c>
      <c r="AM327" s="39">
        <v>0</v>
      </c>
    </row>
    <row r="328" spans="1:39" ht="14.1" hidden="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613</v>
      </c>
      <c r="AD328" s="96" t="s">
        <v>343</v>
      </c>
      <c r="AE328" s="189" t="s">
        <v>413</v>
      </c>
      <c r="AF328" s="189"/>
      <c r="AG328" s="189"/>
      <c r="AH328" s="189"/>
      <c r="AI328" s="189"/>
      <c r="AJ328" s="66" t="s">
        <v>247</v>
      </c>
      <c r="AK328" s="31">
        <v>76.349999999999994</v>
      </c>
      <c r="AL328" s="53">
        <v>0</v>
      </c>
      <c r="AM328" s="39">
        <v>0</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hidden="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613</v>
      </c>
      <c r="AD330" s="96" t="s">
        <v>342</v>
      </c>
      <c r="AE330" s="191" t="s">
        <v>414</v>
      </c>
      <c r="AF330" s="191"/>
      <c r="AG330" s="191"/>
      <c r="AH330" s="191"/>
      <c r="AI330" s="191"/>
      <c r="AJ330" s="67" t="s">
        <v>341</v>
      </c>
      <c r="AK330" s="31">
        <v>33.119999999999997</v>
      </c>
      <c r="AL330" s="53">
        <v>0</v>
      </c>
      <c r="AM330" s="39">
        <v>0</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hidden="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613</v>
      </c>
      <c r="AD332" s="96" t="s">
        <v>345</v>
      </c>
      <c r="AE332" s="189" t="s">
        <v>322</v>
      </c>
      <c r="AF332" s="189"/>
      <c r="AG332" s="189"/>
      <c r="AH332" s="189"/>
      <c r="AI332" s="189"/>
      <c r="AJ332" s="68" t="s">
        <v>246</v>
      </c>
      <c r="AK332" s="31">
        <v>1.091607142857143</v>
      </c>
      <c r="AL332" s="53">
        <v>0</v>
      </c>
      <c r="AM332" s="39">
        <v>0</v>
      </c>
    </row>
    <row r="333" spans="1:39" ht="14.1" hidden="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613</v>
      </c>
      <c r="AD333" s="96" t="s">
        <v>501</v>
      </c>
      <c r="AE333" s="225" t="s">
        <v>506</v>
      </c>
      <c r="AF333" s="225"/>
      <c r="AG333" s="225"/>
      <c r="AH333" s="225"/>
      <c r="AI333" s="225"/>
      <c r="AJ333" s="68"/>
      <c r="AK333" s="31">
        <v>2.778</v>
      </c>
      <c r="AL333" s="53">
        <v>0</v>
      </c>
      <c r="AM333" s="39">
        <v>0</v>
      </c>
    </row>
    <row r="334" spans="1:39" ht="14.1" hidden="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613</v>
      </c>
      <c r="AD334" s="96" t="s">
        <v>502</v>
      </c>
      <c r="AE334" s="225" t="s">
        <v>507</v>
      </c>
      <c r="AF334" s="225"/>
      <c r="AG334" s="225"/>
      <c r="AH334" s="225"/>
      <c r="AI334" s="225"/>
      <c r="AJ334" s="68"/>
      <c r="AK334" s="31">
        <v>2.4239999999999999</v>
      </c>
      <c r="AL334" s="53">
        <v>0</v>
      </c>
      <c r="AM334" s="39">
        <v>0</v>
      </c>
    </row>
    <row r="335" spans="1:39" ht="14.1" hidden="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613</v>
      </c>
      <c r="AD335" s="96" t="s">
        <v>505</v>
      </c>
      <c r="AE335" s="189" t="s">
        <v>510</v>
      </c>
      <c r="AF335" s="189"/>
      <c r="AG335" s="189"/>
      <c r="AH335" s="189"/>
      <c r="AI335" s="189"/>
      <c r="AJ335" s="68"/>
      <c r="AK335" s="31">
        <v>1.486</v>
      </c>
      <c r="AL335" s="53">
        <v>0</v>
      </c>
      <c r="AM335" s="39">
        <v>0</v>
      </c>
    </row>
    <row r="336" spans="1:39" ht="14.1" hidden="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613</v>
      </c>
      <c r="AD336" s="96" t="s">
        <v>503</v>
      </c>
      <c r="AE336" s="189" t="s">
        <v>508</v>
      </c>
      <c r="AF336" s="189"/>
      <c r="AG336" s="189"/>
      <c r="AH336" s="189"/>
      <c r="AI336" s="189"/>
      <c r="AJ336" s="27"/>
      <c r="AK336" s="31">
        <v>3.5630000000000002</v>
      </c>
      <c r="AL336" s="53">
        <v>0</v>
      </c>
      <c r="AM336" s="39">
        <v>0</v>
      </c>
    </row>
    <row r="337" spans="1:40" ht="14.1" hidden="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613</v>
      </c>
      <c r="AD337" s="96" t="s">
        <v>504</v>
      </c>
      <c r="AE337" s="189" t="s">
        <v>509</v>
      </c>
      <c r="AF337" s="189"/>
      <c r="AG337" s="189"/>
      <c r="AH337" s="189"/>
      <c r="AI337" s="189"/>
      <c r="AJ337" s="27"/>
      <c r="AK337" s="31">
        <v>5.7619999999999996</v>
      </c>
      <c r="AL337" s="53">
        <v>0</v>
      </c>
      <c r="AM337" s="39">
        <v>0</v>
      </c>
      <c r="AN337" s="5">
        <v>0</v>
      </c>
    </row>
    <row r="338" spans="1:40" ht="20.100000000000001" hidden="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613</v>
      </c>
      <c r="AD338" s="224" t="s">
        <v>433</v>
      </c>
      <c r="AE338" s="224"/>
      <c r="AF338" s="224"/>
      <c r="AG338" s="224"/>
      <c r="AH338" s="224"/>
      <c r="AI338" s="38"/>
      <c r="AJ338" s="38"/>
      <c r="AK338" s="38"/>
      <c r="AL338" s="102">
        <v>0</v>
      </c>
      <c r="AM338" s="128"/>
    </row>
    <row r="339" spans="1:40" ht="19.5" hidden="1" customHeight="1">
      <c r="A339" s="25" t="e">
        <f t="shared" si="30"/>
        <v>#REF!</v>
      </c>
      <c r="B339" s="223" t="s">
        <v>319</v>
      </c>
      <c r="C339" s="223"/>
      <c r="D339" s="223"/>
      <c r="E339" s="223"/>
      <c r="F339" s="223"/>
      <c r="G339" s="223"/>
      <c r="H339" s="223"/>
      <c r="I339" s="69"/>
      <c r="J339" s="70" t="e">
        <f>#REF!*#REF!</f>
        <v>#REF!</v>
      </c>
      <c r="K339" s="39"/>
      <c r="AC339" s="25" t="s">
        <v>613</v>
      </c>
      <c r="AD339" s="223" t="s">
        <v>319</v>
      </c>
      <c r="AE339" s="223"/>
      <c r="AF339" s="223"/>
      <c r="AG339" s="223"/>
      <c r="AH339" s="223"/>
      <c r="AI339" s="223"/>
      <c r="AJ339" s="223"/>
      <c r="AK339" s="69"/>
      <c r="AL339" s="70">
        <v>0</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hidden="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613</v>
      </c>
      <c r="AD341" s="97" t="s">
        <v>298</v>
      </c>
      <c r="AE341" s="220" t="s">
        <v>367</v>
      </c>
      <c r="AF341" s="220"/>
      <c r="AG341" s="220"/>
      <c r="AH341" s="220"/>
      <c r="AI341" s="220"/>
      <c r="AJ341" s="72" t="s">
        <v>298</v>
      </c>
      <c r="AK341" s="31">
        <v>543.17999999999995</v>
      </c>
      <c r="AL341" s="53">
        <v>0</v>
      </c>
      <c r="AM341" s="76">
        <v>0</v>
      </c>
    </row>
    <row r="342" spans="1:40" hidden="1">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613</v>
      </c>
      <c r="AD342" s="97" t="s">
        <v>296</v>
      </c>
      <c r="AE342" s="220" t="s">
        <v>356</v>
      </c>
      <c r="AF342" s="220"/>
      <c r="AG342" s="220"/>
      <c r="AH342" s="220"/>
      <c r="AI342" s="220"/>
      <c r="AJ342" s="72" t="s">
        <v>296</v>
      </c>
      <c r="AK342" s="31">
        <v>156.56</v>
      </c>
      <c r="AL342" s="53">
        <v>0</v>
      </c>
      <c r="AM342" s="76">
        <v>0</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0</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30.299999999999997</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hidden="1"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613</v>
      </c>
      <c r="AD591" s="217" t="s">
        <v>234</v>
      </c>
      <c r="AE591" s="217"/>
      <c r="AF591" s="217"/>
      <c r="AG591" s="217"/>
      <c r="AH591" s="217"/>
      <c r="AI591" s="217"/>
      <c r="AJ591" s="217"/>
      <c r="AK591" s="80">
        <v>0</v>
      </c>
      <c r="AL591" s="53">
        <v>0</v>
      </c>
      <c r="AM591" s="34">
        <v>0</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3</v>
      </c>
      <c r="AM594" s="34">
        <v>406.07999999999993</v>
      </c>
      <c r="AN594">
        <v>1367.136</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6.5</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hidden="1"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613</v>
      </c>
      <c r="AD603" s="217" t="s">
        <v>449</v>
      </c>
      <c r="AE603" s="217"/>
      <c r="AF603" s="217"/>
      <c r="AG603" s="217"/>
      <c r="AH603" s="217"/>
      <c r="AI603" s="217"/>
      <c r="AJ603" s="217"/>
      <c r="AK603" s="82">
        <v>0</v>
      </c>
      <c r="AL603" s="53">
        <v>0</v>
      </c>
      <c r="AM603" s="34">
        <v>0</v>
      </c>
      <c r="AN603">
        <v>293.27999999999997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14</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hidden="1" customHeight="1">
      <c r="A619" s="25" t="e">
        <f t="shared" si="56"/>
        <v>#REF!</v>
      </c>
      <c r="B619" s="212" t="s">
        <v>454</v>
      </c>
      <c r="C619" s="212"/>
      <c r="D619" s="212"/>
      <c r="E619" s="212"/>
      <c r="F619" s="212"/>
      <c r="G619" s="212"/>
      <c r="H619" s="212"/>
      <c r="I619" s="82" t="e">
        <f>#REF!</f>
        <v>#REF!</v>
      </c>
      <c r="J619" s="53" t="e">
        <f t="shared" si="57"/>
        <v>#REF!</v>
      </c>
      <c r="K619" s="34" t="e">
        <f t="shared" si="58"/>
        <v>#REF!</v>
      </c>
      <c r="AC619" s="25" t="s">
        <v>613</v>
      </c>
      <c r="AD619" s="212" t="s">
        <v>454</v>
      </c>
      <c r="AE619" s="212"/>
      <c r="AF619" s="212"/>
      <c r="AG619" s="212"/>
      <c r="AH619" s="212"/>
      <c r="AI619" s="212"/>
      <c r="AJ619" s="212"/>
      <c r="AK619" s="82">
        <v>0</v>
      </c>
      <c r="AL619" s="53">
        <v>0</v>
      </c>
      <c r="AM619" s="34">
        <v>0</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791.84000000000015</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hidden="1"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613</v>
      </c>
      <c r="AD630" s="205" t="s">
        <v>466</v>
      </c>
      <c r="AE630" s="205"/>
      <c r="AF630" s="205"/>
      <c r="AG630" s="205"/>
      <c r="AH630" s="205"/>
      <c r="AI630" s="205"/>
      <c r="AJ630" s="205"/>
      <c r="AK630" s="81">
        <v>0</v>
      </c>
      <c r="AL630" s="53">
        <v>0</v>
      </c>
      <c r="AM630" s="144">
        <v>0</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1660.4159999999999</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339.67</v>
      </c>
      <c r="AL632" s="53">
        <v>1</v>
      </c>
      <c r="AM632" s="144">
        <v>339.67</v>
      </c>
      <c r="AN632" s="8"/>
      <c r="AO632" s="16" t="s">
        <v>491</v>
      </c>
      <c r="AP632" s="4">
        <v>1164.6400000000001</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hidden="1"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613</v>
      </c>
      <c r="AD637" s="195" t="s">
        <v>468</v>
      </c>
      <c r="AE637" s="195"/>
      <c r="AF637" s="195"/>
      <c r="AG637" s="195"/>
      <c r="AH637" s="195"/>
      <c r="AI637" s="195"/>
      <c r="AJ637" s="195"/>
      <c r="AK637" s="81">
        <v>0</v>
      </c>
      <c r="AL637" s="53">
        <v>0</v>
      </c>
      <c r="AM637" s="144">
        <v>0</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1367.136</v>
      </c>
      <c r="AL638" s="53">
        <v>1</v>
      </c>
      <c r="AM638" s="144">
        <v>1367.136</v>
      </c>
      <c r="AN638" s="8"/>
      <c r="AO638" s="16" t="s">
        <v>554</v>
      </c>
      <c r="AP638" s="9">
        <v>6013</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293.27999999999997</v>
      </c>
      <c r="AL639" s="53">
        <v>1</v>
      </c>
      <c r="AM639" s="144">
        <v>293.27999999999997</v>
      </c>
      <c r="AN639" s="8"/>
      <c r="AO639" s="16" t="s">
        <v>472</v>
      </c>
      <c r="AP639" s="9">
        <v>339.67</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2825.056</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791.84000000000015</v>
      </c>
      <c r="AL641" s="53">
        <v>1</v>
      </c>
      <c r="AM641" s="144">
        <v>791.84000000000015</v>
      </c>
      <c r="AN641" s="8"/>
      <c r="AO641" s="16"/>
      <c r="AP641" s="10">
        <v>9177.7260000000006</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9177.7260000000006</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9177.7260000000006</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-618.28350000000012</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8559.442500000001</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718</v>
      </c>
      <c r="AE657" s="191"/>
      <c r="AF657" s="191"/>
      <c r="AG657" s="191"/>
      <c r="AH657" s="191"/>
      <c r="AI657" s="191"/>
      <c r="AJ657" s="191"/>
      <c r="AK657" s="191"/>
      <c r="AL657" s="191"/>
      <c r="AM657" s="191"/>
      <c r="AO657" s="121">
        <v>3</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609</v>
      </c>
      <c r="AD664" s="187" t="s">
        <v>725</v>
      </c>
      <c r="AE664" s="187"/>
      <c r="AF664" s="187"/>
      <c r="AG664" s="187"/>
      <c r="AH664" s="187"/>
      <c r="AI664" s="187"/>
      <c r="AJ664" s="187"/>
      <c r="AK664" s="187"/>
      <c r="AL664" s="187"/>
      <c r="AM664" s="187"/>
      <c r="AO664" s="120" t="s">
        <v>726</v>
      </c>
      <c r="AP664" s="120"/>
      <c r="AQ664" s="120"/>
      <c r="AR664" s="120"/>
      <c r="AS664" s="120"/>
      <c r="AT664" s="120"/>
      <c r="AU664" s="120"/>
    </row>
    <row r="665" spans="1:47" ht="15"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609</v>
      </c>
      <c r="AD665" s="187" t="s">
        <v>727</v>
      </c>
      <c r="AE665" s="187"/>
      <c r="AF665" s="187"/>
      <c r="AG665" s="187"/>
      <c r="AH665" s="187"/>
      <c r="AI665" s="187"/>
      <c r="AJ665" s="187"/>
      <c r="AK665" s="187"/>
      <c r="AL665" s="187"/>
      <c r="AM665" s="187"/>
      <c r="AO665" s="120" t="s">
        <v>726</v>
      </c>
      <c r="AP665" s="120"/>
      <c r="AQ665" s="120"/>
      <c r="AR665" s="120"/>
      <c r="AS665" s="120"/>
      <c r="AT665" s="120"/>
      <c r="AU665" s="120"/>
    </row>
    <row r="666" spans="1:47" ht="15"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609</v>
      </c>
      <c r="AD666" s="187" t="s">
        <v>728</v>
      </c>
      <c r="AE666" s="187"/>
      <c r="AF666" s="187"/>
      <c r="AG666" s="187"/>
      <c r="AH666" s="187"/>
      <c r="AI666" s="187"/>
      <c r="AJ666" s="187"/>
      <c r="AK666" s="187"/>
      <c r="AL666" s="187"/>
      <c r="AM666" s="187"/>
      <c r="AO666" s="120" t="s">
        <v>726</v>
      </c>
      <c r="AP666" s="120"/>
      <c r="AQ666" s="120"/>
      <c r="AR666" s="120"/>
      <c r="AS666" s="120"/>
      <c r="AT666" s="120"/>
      <c r="AU666" s="120"/>
    </row>
    <row r="667" spans="1:47" ht="15"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609</v>
      </c>
      <c r="AD667" s="187" t="s">
        <v>729</v>
      </c>
      <c r="AE667" s="187"/>
      <c r="AF667" s="187"/>
      <c r="AG667" s="187"/>
      <c r="AH667" s="187"/>
      <c r="AI667" s="187"/>
      <c r="AJ667" s="187"/>
      <c r="AK667" s="187"/>
      <c r="AL667" s="187"/>
      <c r="AM667" s="187"/>
      <c r="AO667" s="120" t="s">
        <v>726</v>
      </c>
      <c r="AP667" s="120"/>
      <c r="AQ667" s="120"/>
      <c r="AR667" s="120"/>
      <c r="AS667" s="120"/>
      <c r="AT667" s="120"/>
      <c r="AU667" s="120"/>
    </row>
    <row r="668" spans="1:47" ht="15"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609</v>
      </c>
      <c r="AD668" s="187" t="s">
        <v>730</v>
      </c>
      <c r="AE668" s="187"/>
      <c r="AF668" s="187"/>
      <c r="AG668" s="187"/>
      <c r="AH668" s="187"/>
      <c r="AI668" s="187"/>
      <c r="AJ668" s="187"/>
      <c r="AK668" s="187"/>
      <c r="AL668" s="187"/>
      <c r="AM668" s="187"/>
      <c r="AO668" s="120" t="s">
        <v>726</v>
      </c>
      <c r="AP668" s="120"/>
      <c r="AQ668" s="120"/>
      <c r="AR668" s="120"/>
      <c r="AS668" s="120"/>
      <c r="AT668" s="120"/>
      <c r="AU668" s="120"/>
    </row>
    <row r="669" spans="1:47" hidden="1">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613</v>
      </c>
      <c r="AD669" s="187" t="s">
        <v>724</v>
      </c>
      <c r="AE669" s="187"/>
      <c r="AF669" s="187"/>
      <c r="AG669" s="187"/>
      <c r="AH669" s="187"/>
      <c r="AI669" s="187"/>
      <c r="AJ669" s="187"/>
      <c r="AK669" s="187"/>
      <c r="AL669" s="187"/>
      <c r="AM669" s="187"/>
      <c r="AO669" s="189" t="s">
        <v>764</v>
      </c>
      <c r="AP669" s="189"/>
      <c r="AQ669" s="189"/>
      <c r="AR669" s="189"/>
      <c r="AS669" s="189"/>
      <c r="AT669" s="189"/>
      <c r="AU669" s="189"/>
    </row>
    <row r="670" spans="1:47" hidden="1">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613</v>
      </c>
      <c r="AD670" s="187" t="s">
        <v>724</v>
      </c>
      <c r="AE670" s="187"/>
      <c r="AF670" s="187"/>
      <c r="AG670" s="187"/>
      <c r="AH670" s="187"/>
      <c r="AI670" s="187"/>
      <c r="AJ670" s="187"/>
      <c r="AK670" s="187"/>
      <c r="AL670" s="187"/>
      <c r="AM670" s="187"/>
      <c r="AO670" s="189" t="s">
        <v>764</v>
      </c>
      <c r="AP670" s="189"/>
      <c r="AQ670" s="189"/>
      <c r="AR670" s="189"/>
      <c r="AS670" s="189"/>
      <c r="AT670" s="189"/>
      <c r="AU670" s="189"/>
    </row>
    <row r="671" spans="1:47" hidden="1">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613</v>
      </c>
      <c r="AD671" s="188"/>
      <c r="AE671" s="188"/>
      <c r="AF671" s="188"/>
      <c r="AG671" s="188"/>
      <c r="AH671" s="188"/>
      <c r="AI671" s="188"/>
      <c r="AJ671" s="188"/>
      <c r="AK671" s="188"/>
      <c r="AL671" s="188"/>
      <c r="AM671" s="188"/>
      <c r="AO671" s="189" t="s">
        <v>764</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filterMode="1"/>
  <dimension ref="A1:AZ710"/>
  <sheetViews>
    <sheetView topLeftCell="AD638"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593</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784</v>
      </c>
      <c r="AJ11" s="248"/>
      <c r="AK11" s="270" t="s">
        <v>821</v>
      </c>
      <c r="AL11" s="271"/>
      <c r="AM11" s="272"/>
      <c r="AY11" s="114">
        <v>10362.48</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609</v>
      </c>
      <c r="AD93" s="226" t="s">
        <v>635</v>
      </c>
      <c r="AE93" s="226"/>
      <c r="AF93" s="226"/>
      <c r="AG93" s="226"/>
      <c r="AH93" s="226"/>
      <c r="AI93" s="226"/>
      <c r="AJ93" s="226"/>
      <c r="AK93" s="226"/>
      <c r="AL93" s="37">
        <v>0</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hidden="1" customHeight="1">
      <c r="A96" s="25" t="e">
        <f t="shared" si="1"/>
        <v>#REF!</v>
      </c>
      <c r="B96" s="44" t="s">
        <v>431</v>
      </c>
      <c r="C96" s="148" t="s">
        <v>432</v>
      </c>
      <c r="D96" s="40"/>
      <c r="E96" s="40"/>
      <c r="F96" s="40"/>
      <c r="G96" s="36"/>
      <c r="H96" s="36"/>
      <c r="I96" s="31">
        <v>198</v>
      </c>
      <c r="J96" s="34" t="e">
        <f>IF(#REF!&gt;0,1,0)*IF(#REF!&gt;4,0,1)</f>
        <v>#REF!</v>
      </c>
      <c r="K96" s="39" t="e">
        <f t="shared" si="7"/>
        <v>#REF!</v>
      </c>
      <c r="AC96" s="25" t="s">
        <v>613</v>
      </c>
      <c r="AD96" s="44" t="s">
        <v>431</v>
      </c>
      <c r="AE96" s="148" t="s">
        <v>432</v>
      </c>
      <c r="AF96" s="40"/>
      <c r="AG96" s="40"/>
      <c r="AH96" s="40"/>
      <c r="AI96" s="36"/>
      <c r="AJ96" s="36"/>
      <c r="AK96" s="31">
        <v>198</v>
      </c>
      <c r="AL96" s="34">
        <v>0</v>
      </c>
      <c r="AM96" s="39">
        <v>0</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0</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4</v>
      </c>
      <c r="AM168" s="39">
        <v>110.16</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449.83</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hidden="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613</v>
      </c>
      <c r="AD268" s="226" t="s">
        <v>688</v>
      </c>
      <c r="AE268" s="226"/>
      <c r="AF268" s="226"/>
      <c r="AG268" s="226"/>
      <c r="AH268" s="226"/>
      <c r="AI268" s="226"/>
      <c r="AJ268" s="226"/>
      <c r="AK268" s="226"/>
      <c r="AL268" s="59">
        <v>0</v>
      </c>
      <c r="AM268" s="119" t="b">
        <v>1</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609</v>
      </c>
      <c r="AD272" s="226" t="s">
        <v>812</v>
      </c>
      <c r="AE272" s="226"/>
      <c r="AF272" s="226"/>
      <c r="AG272" s="226"/>
      <c r="AH272" s="226"/>
      <c r="AI272" s="226"/>
      <c r="AJ272" s="226"/>
      <c r="AK272" s="226"/>
      <c r="AL272" s="59">
        <v>0</v>
      </c>
      <c r="AM272" s="119" t="b">
        <v>0</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693</v>
      </c>
      <c r="AE289" s="226"/>
      <c r="AF289" s="226"/>
      <c r="AG289" s="226"/>
      <c r="AH289" s="226"/>
      <c r="AI289" s="226"/>
      <c r="AJ289" s="226"/>
      <c r="AK289" s="226"/>
      <c r="AL289" s="59">
        <v>0</v>
      </c>
      <c r="AM289" s="125"/>
    </row>
    <row r="290" spans="1:39" ht="14.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609</v>
      </c>
      <c r="AD290" s="226" t="s">
        <v>694</v>
      </c>
      <c r="AE290" s="226"/>
      <c r="AF290" s="226"/>
      <c r="AG290" s="226"/>
      <c r="AH290" s="226"/>
      <c r="AI290" s="226"/>
      <c r="AJ290" s="226"/>
      <c r="AK290" s="226"/>
      <c r="AL290" s="59">
        <v>0</v>
      </c>
      <c r="AM290" s="125"/>
    </row>
    <row r="291" spans="1:39" ht="14.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609</v>
      </c>
      <c r="AD291" s="226" t="s">
        <v>695</v>
      </c>
      <c r="AE291" s="226"/>
      <c r="AF291" s="226"/>
      <c r="AG291" s="226"/>
      <c r="AH291" s="226"/>
      <c r="AI291" s="226"/>
      <c r="AJ291" s="226"/>
      <c r="AK291" s="226"/>
      <c r="AL291" s="59">
        <v>0</v>
      </c>
      <c r="AM291" s="125"/>
    </row>
    <row r="292" spans="1:39" ht="14.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609</v>
      </c>
      <c r="AD292" s="226" t="s">
        <v>696</v>
      </c>
      <c r="AE292" s="226"/>
      <c r="AF292" s="226"/>
      <c r="AG292" s="226"/>
      <c r="AH292" s="226"/>
      <c r="AI292" s="226"/>
      <c r="AJ292" s="226"/>
      <c r="AK292" s="226"/>
      <c r="AL292" s="59">
        <v>0</v>
      </c>
      <c r="AM292" s="125"/>
    </row>
    <row r="293" spans="1:39" ht="14.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609</v>
      </c>
      <c r="AD293" s="226" t="s">
        <v>771</v>
      </c>
      <c r="AE293" s="226"/>
      <c r="AF293" s="226"/>
      <c r="AG293" s="226"/>
      <c r="AH293" s="226"/>
      <c r="AI293" s="226"/>
      <c r="AJ293" s="226"/>
      <c r="AK293" s="226"/>
      <c r="AL293" s="59">
        <v>0</v>
      </c>
      <c r="AM293" s="125"/>
    </row>
    <row r="294" spans="1:39" ht="14.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609</v>
      </c>
      <c r="AD294" s="226" t="s">
        <v>697</v>
      </c>
      <c r="AE294" s="226"/>
      <c r="AF294" s="226"/>
      <c r="AG294" s="226"/>
      <c r="AH294" s="226"/>
      <c r="AI294" s="226"/>
      <c r="AJ294" s="226"/>
      <c r="AK294" s="226"/>
      <c r="AL294" s="59">
        <v>0</v>
      </c>
      <c r="AM294" s="125"/>
    </row>
    <row r="295" spans="1:39" ht="14.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609</v>
      </c>
      <c r="AD295" s="226" t="s">
        <v>760</v>
      </c>
      <c r="AE295" s="226"/>
      <c r="AF295" s="226"/>
      <c r="AG295" s="226"/>
      <c r="AH295" s="226"/>
      <c r="AI295" s="226"/>
      <c r="AJ295" s="226"/>
      <c r="AK295" s="226"/>
      <c r="AL295" s="59">
        <v>0</v>
      </c>
      <c r="AM295" s="125"/>
    </row>
    <row r="296" spans="1:39" ht="14.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609</v>
      </c>
      <c r="AD296" s="226" t="s">
        <v>698</v>
      </c>
      <c r="AE296" s="226"/>
      <c r="AF296" s="226"/>
      <c r="AG296" s="226"/>
      <c r="AH296" s="226"/>
      <c r="AI296" s="226"/>
      <c r="AJ296" s="226"/>
      <c r="AK296" s="226"/>
      <c r="AL296" s="59">
        <v>0</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699</v>
      </c>
      <c r="AE297" s="226"/>
      <c r="AF297" s="226"/>
      <c r="AG297" s="226"/>
      <c r="AH297" s="226"/>
      <c r="AI297" s="226"/>
      <c r="AJ297" s="226"/>
      <c r="AK297" s="226"/>
      <c r="AL297" s="59">
        <v>0</v>
      </c>
      <c r="AM297" s="126" t="s">
        <v>609</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700</v>
      </c>
      <c r="AE298" s="226"/>
      <c r="AF298" s="226"/>
      <c r="AG298" s="226"/>
      <c r="AH298" s="226"/>
      <c r="AI298" s="226"/>
      <c r="AJ298" s="226"/>
      <c r="AK298" s="226"/>
      <c r="AL298" s="59">
        <v>0</v>
      </c>
      <c r="AM298" s="125" t="s">
        <v>613</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701</v>
      </c>
      <c r="AE299" s="226"/>
      <c r="AF299" s="226"/>
      <c r="AG299" s="226"/>
      <c r="AH299" s="226"/>
      <c r="AI299" s="226"/>
      <c r="AJ299" s="226"/>
      <c r="AK299" s="226"/>
      <c r="AL299" s="59">
        <v>0</v>
      </c>
      <c r="AM299" s="125" t="s">
        <v>609</v>
      </c>
    </row>
    <row r="300" spans="1:39" ht="14.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609</v>
      </c>
      <c r="AD300" s="226" t="s">
        <v>702</v>
      </c>
      <c r="AE300" s="226"/>
      <c r="AF300" s="226"/>
      <c r="AG300" s="226"/>
      <c r="AH300" s="226"/>
      <c r="AI300" s="226"/>
      <c r="AJ300" s="226"/>
      <c r="AK300" s="226"/>
      <c r="AL300" s="59">
        <v>0</v>
      </c>
      <c r="AM300" s="125"/>
    </row>
    <row r="301" spans="1:39" ht="14.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609</v>
      </c>
      <c r="AD301" s="226" t="s">
        <v>703</v>
      </c>
      <c r="AE301" s="226"/>
      <c r="AF301" s="226"/>
      <c r="AG301" s="226"/>
      <c r="AH301" s="226"/>
      <c r="AI301" s="226"/>
      <c r="AJ301" s="226"/>
      <c r="AK301" s="226"/>
      <c r="AL301" s="59">
        <v>0</v>
      </c>
      <c r="AM301" s="125"/>
    </row>
    <row r="302" spans="1:39" ht="14.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609</v>
      </c>
      <c r="AD302" s="226" t="s">
        <v>779</v>
      </c>
      <c r="AE302" s="226"/>
      <c r="AF302" s="226"/>
      <c r="AG302" s="226"/>
      <c r="AH302" s="226"/>
      <c r="AI302" s="226"/>
      <c r="AJ302" s="226"/>
      <c r="AK302" s="226"/>
      <c r="AL302" s="59">
        <v>0</v>
      </c>
      <c r="AM302" s="125" t="s">
        <v>609</v>
      </c>
    </row>
    <row r="303" spans="1:39" ht="14.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609</v>
      </c>
      <c r="AD303" s="226" t="s">
        <v>705</v>
      </c>
      <c r="AE303" s="226"/>
      <c r="AF303" s="226"/>
      <c r="AG303" s="226"/>
      <c r="AH303" s="226"/>
      <c r="AI303" s="226"/>
      <c r="AJ303" s="226"/>
      <c r="AK303" s="226"/>
      <c r="AL303" s="59">
        <v>0</v>
      </c>
      <c r="AM303" s="125"/>
    </row>
    <row r="304" spans="1:39" ht="14.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609</v>
      </c>
      <c r="AD304" s="226" t="s">
        <v>706</v>
      </c>
      <c r="AE304" s="226"/>
      <c r="AF304" s="226"/>
      <c r="AG304" s="226"/>
      <c r="AH304" s="226"/>
      <c r="AI304" s="226"/>
      <c r="AJ304" s="226"/>
      <c r="AK304" s="226"/>
      <c r="AL304" s="59">
        <v>0</v>
      </c>
      <c r="AM304" s="125"/>
    </row>
    <row r="305" spans="1:39" ht="14.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609</v>
      </c>
      <c r="AD305" s="226" t="s">
        <v>707</v>
      </c>
      <c r="AE305" s="226"/>
      <c r="AF305" s="226"/>
      <c r="AG305" s="226"/>
      <c r="AH305" s="226"/>
      <c r="AI305" s="226"/>
      <c r="AJ305" s="226"/>
      <c r="AK305" s="226"/>
      <c r="AL305" s="59">
        <v>0</v>
      </c>
      <c r="AM305" s="125"/>
    </row>
    <row r="306" spans="1:39" ht="14.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609</v>
      </c>
      <c r="AD306" s="226" t="s">
        <v>708</v>
      </c>
      <c r="AE306" s="226"/>
      <c r="AF306" s="226"/>
      <c r="AG306" s="226"/>
      <c r="AH306" s="226"/>
      <c r="AI306" s="226"/>
      <c r="AJ306" s="226"/>
      <c r="AK306" s="226"/>
      <c r="AL306" s="59">
        <v>0</v>
      </c>
      <c r="AM306" s="125"/>
    </row>
    <row r="307" spans="1:39" ht="20.100000000000001" hidden="1" customHeight="1">
      <c r="A307" s="25" t="e">
        <f>IF(J307=0,"HIDE","")</f>
        <v>#REF!</v>
      </c>
      <c r="B307" s="224" t="s">
        <v>483</v>
      </c>
      <c r="C307" s="224"/>
      <c r="D307" s="224"/>
      <c r="E307" s="224"/>
      <c r="F307" s="224"/>
      <c r="G307" s="38"/>
      <c r="H307" s="38"/>
      <c r="I307" s="38"/>
      <c r="J307" s="59" t="e">
        <f>SUM(J309:J337)</f>
        <v>#REF!</v>
      </c>
      <c r="K307" s="127"/>
      <c r="AC307" s="25" t="s">
        <v>613</v>
      </c>
      <c r="AD307" s="224" t="s">
        <v>483</v>
      </c>
      <c r="AE307" s="224"/>
      <c r="AF307" s="224"/>
      <c r="AG307" s="224"/>
      <c r="AH307" s="224"/>
      <c r="AI307" s="38"/>
      <c r="AJ307" s="38"/>
      <c r="AK307" s="38"/>
      <c r="AL307" s="59">
        <v>0</v>
      </c>
      <c r="AM307" s="127"/>
    </row>
    <row r="308" spans="1:39" ht="14.1" hidden="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613</v>
      </c>
      <c r="AD308" s="95" t="s">
        <v>412</v>
      </c>
      <c r="AE308" s="189" t="s">
        <v>325</v>
      </c>
      <c r="AF308" s="189"/>
      <c r="AG308" s="189"/>
      <c r="AH308" s="189"/>
      <c r="AI308" s="189"/>
      <c r="AJ308" s="61" t="s">
        <v>332</v>
      </c>
      <c r="AK308" s="39">
        <v>103.02</v>
      </c>
      <c r="AL308" s="62">
        <v>0</v>
      </c>
      <c r="AM308" s="39">
        <v>0</v>
      </c>
    </row>
    <row r="309" spans="1:39" ht="14.1" hidden="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613</v>
      </c>
      <c r="AD309" s="95" t="s">
        <v>410</v>
      </c>
      <c r="AE309" s="189" t="s">
        <v>326</v>
      </c>
      <c r="AF309" s="189"/>
      <c r="AG309" s="189"/>
      <c r="AH309" s="189"/>
      <c r="AI309" s="189"/>
      <c r="AJ309" s="61" t="s">
        <v>330</v>
      </c>
      <c r="AK309" s="39">
        <v>114.07</v>
      </c>
      <c r="AL309" s="62">
        <v>0</v>
      </c>
      <c r="AM309" s="39">
        <v>0</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hidden="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613</v>
      </c>
      <c r="AD312" s="95" t="s">
        <v>404</v>
      </c>
      <c r="AE312" s="189" t="s">
        <v>239</v>
      </c>
      <c r="AF312" s="189"/>
      <c r="AG312" s="189"/>
      <c r="AH312" s="189"/>
      <c r="AI312" s="189"/>
      <c r="AJ312" s="63" t="s">
        <v>333</v>
      </c>
      <c r="AK312" s="39">
        <v>14.8</v>
      </c>
      <c r="AL312" s="64">
        <v>0</v>
      </c>
      <c r="AM312" s="39">
        <v>0</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hidden="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613</v>
      </c>
      <c r="AD316" s="95" t="s">
        <v>405</v>
      </c>
      <c r="AE316" s="189" t="s">
        <v>242</v>
      </c>
      <c r="AF316" s="189"/>
      <c r="AG316" s="189"/>
      <c r="AH316" s="189"/>
      <c r="AI316" s="189"/>
      <c r="AJ316" s="63" t="s">
        <v>334</v>
      </c>
      <c r="AK316" s="39">
        <v>14.3</v>
      </c>
      <c r="AL316" s="64">
        <v>0</v>
      </c>
      <c r="AM316" s="39">
        <v>0</v>
      </c>
    </row>
    <row r="317" spans="1:39" ht="14.1" hidden="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613</v>
      </c>
      <c r="AD317" s="95" t="s">
        <v>405</v>
      </c>
      <c r="AE317" s="189" t="s">
        <v>324</v>
      </c>
      <c r="AF317" s="189"/>
      <c r="AG317" s="189"/>
      <c r="AH317" s="189"/>
      <c r="AI317" s="189"/>
      <c r="AJ317" s="63" t="s">
        <v>334</v>
      </c>
      <c r="AK317" s="39">
        <v>14.3</v>
      </c>
      <c r="AL317" s="64">
        <v>0</v>
      </c>
      <c r="AM317" s="39">
        <v>0</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hidden="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613</v>
      </c>
      <c r="AD319" s="95" t="s">
        <v>405</v>
      </c>
      <c r="AE319" s="189" t="s">
        <v>710</v>
      </c>
      <c r="AF319" s="189"/>
      <c r="AG319" s="189"/>
      <c r="AH319" s="189"/>
      <c r="AI319" s="189"/>
      <c r="AJ319" s="63" t="s">
        <v>334</v>
      </c>
      <c r="AK319" s="39">
        <v>14.3</v>
      </c>
      <c r="AL319" s="64">
        <v>0</v>
      </c>
      <c r="AM319" s="39">
        <v>0</v>
      </c>
    </row>
    <row r="320" spans="1:39" ht="14.1" hidden="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613</v>
      </c>
      <c r="AD320" s="95" t="s">
        <v>406</v>
      </c>
      <c r="AE320" s="189" t="s">
        <v>711</v>
      </c>
      <c r="AF320" s="189"/>
      <c r="AG320" s="189"/>
      <c r="AH320" s="189"/>
      <c r="AI320" s="189"/>
      <c r="AJ320" s="63" t="s">
        <v>335</v>
      </c>
      <c r="AK320" s="39">
        <v>14.3</v>
      </c>
      <c r="AL320" s="64">
        <v>0</v>
      </c>
      <c r="AM320" s="39">
        <v>0</v>
      </c>
    </row>
    <row r="321" spans="1:39" ht="14.1" hidden="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613</v>
      </c>
      <c r="AD321" s="95" t="s">
        <v>406</v>
      </c>
      <c r="AE321" s="189" t="s">
        <v>243</v>
      </c>
      <c r="AF321" s="189"/>
      <c r="AG321" s="189"/>
      <c r="AH321" s="189"/>
      <c r="AI321" s="189"/>
      <c r="AJ321" s="63" t="s">
        <v>335</v>
      </c>
      <c r="AK321" s="39">
        <v>14.3</v>
      </c>
      <c r="AL321" s="64">
        <v>0</v>
      </c>
      <c r="AM321" s="39">
        <v>0</v>
      </c>
    </row>
    <row r="322" spans="1:39" ht="14.1" hidden="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613</v>
      </c>
      <c r="AD322" s="95" t="s">
        <v>406</v>
      </c>
      <c r="AE322" s="189" t="s">
        <v>761</v>
      </c>
      <c r="AF322" s="189"/>
      <c r="AG322" s="189"/>
      <c r="AH322" s="189"/>
      <c r="AI322" s="189"/>
      <c r="AJ322" s="63" t="s">
        <v>335</v>
      </c>
      <c r="AK322" s="39">
        <v>14.3</v>
      </c>
      <c r="AL322" s="64">
        <v>0</v>
      </c>
      <c r="AM322" s="39">
        <v>0</v>
      </c>
    </row>
    <row r="323" spans="1:39" ht="14.1" hidden="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613</v>
      </c>
      <c r="AD323" s="95" t="s">
        <v>406</v>
      </c>
      <c r="AE323" s="189" t="s">
        <v>712</v>
      </c>
      <c r="AF323" s="189"/>
      <c r="AG323" s="189"/>
      <c r="AH323" s="189"/>
      <c r="AI323" s="189"/>
      <c r="AJ323" s="63" t="s">
        <v>335</v>
      </c>
      <c r="AK323" s="39">
        <v>14.3</v>
      </c>
      <c r="AL323" s="64">
        <v>0</v>
      </c>
      <c r="AM323" s="39">
        <v>0</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hidden="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613</v>
      </c>
      <c r="AD326" s="95" t="s">
        <v>408</v>
      </c>
      <c r="AE326" s="189" t="s">
        <v>534</v>
      </c>
      <c r="AF326" s="189"/>
      <c r="AG326" s="189"/>
      <c r="AH326" s="189"/>
      <c r="AI326" s="189"/>
      <c r="AJ326" s="63" t="s">
        <v>337</v>
      </c>
      <c r="AK326" s="39">
        <v>46.71</v>
      </c>
      <c r="AL326" s="64">
        <v>0</v>
      </c>
      <c r="AM326" s="39">
        <v>0</v>
      </c>
    </row>
    <row r="327" spans="1:39" ht="14.1" hidden="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613</v>
      </c>
      <c r="AD327" s="95" t="s">
        <v>346</v>
      </c>
      <c r="AE327" s="189" t="s">
        <v>321</v>
      </c>
      <c r="AF327" s="189"/>
      <c r="AG327" s="189"/>
      <c r="AH327" s="189"/>
      <c r="AI327" s="189"/>
      <c r="AJ327" s="65" t="s">
        <v>338</v>
      </c>
      <c r="AK327" s="39">
        <v>91.36</v>
      </c>
      <c r="AL327" s="64">
        <v>0</v>
      </c>
      <c r="AM327" s="39">
        <v>0</v>
      </c>
    </row>
    <row r="328" spans="1:39" ht="14.1" hidden="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613</v>
      </c>
      <c r="AD328" s="96" t="s">
        <v>343</v>
      </c>
      <c r="AE328" s="189" t="s">
        <v>413</v>
      </c>
      <c r="AF328" s="189"/>
      <c r="AG328" s="189"/>
      <c r="AH328" s="189"/>
      <c r="AI328" s="189"/>
      <c r="AJ328" s="66" t="s">
        <v>247</v>
      </c>
      <c r="AK328" s="31">
        <v>76.349999999999994</v>
      </c>
      <c r="AL328" s="53">
        <v>0</v>
      </c>
      <c r="AM328" s="39">
        <v>0</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hidden="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613</v>
      </c>
      <c r="AD330" s="96" t="s">
        <v>342</v>
      </c>
      <c r="AE330" s="191" t="s">
        <v>414</v>
      </c>
      <c r="AF330" s="191"/>
      <c r="AG330" s="191"/>
      <c r="AH330" s="191"/>
      <c r="AI330" s="191"/>
      <c r="AJ330" s="67" t="s">
        <v>341</v>
      </c>
      <c r="AK330" s="31">
        <v>33.119999999999997</v>
      </c>
      <c r="AL330" s="53">
        <v>0</v>
      </c>
      <c r="AM330" s="39">
        <v>0</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hidden="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613</v>
      </c>
      <c r="AD332" s="96" t="s">
        <v>345</v>
      </c>
      <c r="AE332" s="189" t="s">
        <v>322</v>
      </c>
      <c r="AF332" s="189"/>
      <c r="AG332" s="189"/>
      <c r="AH332" s="189"/>
      <c r="AI332" s="189"/>
      <c r="AJ332" s="68" t="s">
        <v>246</v>
      </c>
      <c r="AK332" s="31">
        <v>1.091607142857143</v>
      </c>
      <c r="AL332" s="53">
        <v>0</v>
      </c>
      <c r="AM332" s="39">
        <v>0</v>
      </c>
    </row>
    <row r="333" spans="1:39" ht="14.1" hidden="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613</v>
      </c>
      <c r="AD333" s="96" t="s">
        <v>501</v>
      </c>
      <c r="AE333" s="225" t="s">
        <v>506</v>
      </c>
      <c r="AF333" s="225"/>
      <c r="AG333" s="225"/>
      <c r="AH333" s="225"/>
      <c r="AI333" s="225"/>
      <c r="AJ333" s="68"/>
      <c r="AK333" s="31">
        <v>2.778</v>
      </c>
      <c r="AL333" s="53">
        <v>0</v>
      </c>
      <c r="AM333" s="39">
        <v>0</v>
      </c>
    </row>
    <row r="334" spans="1:39" ht="14.1" hidden="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613</v>
      </c>
      <c r="AD334" s="96" t="s">
        <v>502</v>
      </c>
      <c r="AE334" s="225" t="s">
        <v>507</v>
      </c>
      <c r="AF334" s="225"/>
      <c r="AG334" s="225"/>
      <c r="AH334" s="225"/>
      <c r="AI334" s="225"/>
      <c r="AJ334" s="68"/>
      <c r="AK334" s="31">
        <v>2.4239999999999999</v>
      </c>
      <c r="AL334" s="53">
        <v>0</v>
      </c>
      <c r="AM334" s="39">
        <v>0</v>
      </c>
    </row>
    <row r="335" spans="1:39" ht="14.1" hidden="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613</v>
      </c>
      <c r="AD335" s="96" t="s">
        <v>505</v>
      </c>
      <c r="AE335" s="189" t="s">
        <v>510</v>
      </c>
      <c r="AF335" s="189"/>
      <c r="AG335" s="189"/>
      <c r="AH335" s="189"/>
      <c r="AI335" s="189"/>
      <c r="AJ335" s="68"/>
      <c r="AK335" s="31">
        <v>1.486</v>
      </c>
      <c r="AL335" s="53">
        <v>0</v>
      </c>
      <c r="AM335" s="39">
        <v>0</v>
      </c>
    </row>
    <row r="336" spans="1:39" ht="14.1" hidden="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613</v>
      </c>
      <c r="AD336" s="96" t="s">
        <v>503</v>
      </c>
      <c r="AE336" s="189" t="s">
        <v>508</v>
      </c>
      <c r="AF336" s="189"/>
      <c r="AG336" s="189"/>
      <c r="AH336" s="189"/>
      <c r="AI336" s="189"/>
      <c r="AJ336" s="27"/>
      <c r="AK336" s="31">
        <v>3.5630000000000002</v>
      </c>
      <c r="AL336" s="53">
        <v>0</v>
      </c>
      <c r="AM336" s="39">
        <v>0</v>
      </c>
    </row>
    <row r="337" spans="1:40" ht="14.1" hidden="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613</v>
      </c>
      <c r="AD337" s="96" t="s">
        <v>504</v>
      </c>
      <c r="AE337" s="189" t="s">
        <v>509</v>
      </c>
      <c r="AF337" s="189"/>
      <c r="AG337" s="189"/>
      <c r="AH337" s="189"/>
      <c r="AI337" s="189"/>
      <c r="AJ337" s="27"/>
      <c r="AK337" s="31">
        <v>5.7619999999999996</v>
      </c>
      <c r="AL337" s="53">
        <v>0</v>
      </c>
      <c r="AM337" s="39">
        <v>0</v>
      </c>
      <c r="AN337" s="5">
        <v>0</v>
      </c>
    </row>
    <row r="338" spans="1:40" ht="20.100000000000001" hidden="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613</v>
      </c>
      <c r="AD338" s="224" t="s">
        <v>433</v>
      </c>
      <c r="AE338" s="224"/>
      <c r="AF338" s="224"/>
      <c r="AG338" s="224"/>
      <c r="AH338" s="224"/>
      <c r="AI338" s="38"/>
      <c r="AJ338" s="38"/>
      <c r="AK338" s="38"/>
      <c r="AL338" s="102">
        <v>0</v>
      </c>
      <c r="AM338" s="128"/>
    </row>
    <row r="339" spans="1:40" ht="19.5" hidden="1" customHeight="1">
      <c r="A339" s="25" t="e">
        <f t="shared" si="30"/>
        <v>#REF!</v>
      </c>
      <c r="B339" s="223" t="s">
        <v>319</v>
      </c>
      <c r="C339" s="223"/>
      <c r="D339" s="223"/>
      <c r="E339" s="223"/>
      <c r="F339" s="223"/>
      <c r="G339" s="223"/>
      <c r="H339" s="223"/>
      <c r="I339" s="69"/>
      <c r="J339" s="70" t="e">
        <f>#REF!*#REF!</f>
        <v>#REF!</v>
      </c>
      <c r="K339" s="39"/>
      <c r="AC339" s="25" t="s">
        <v>613</v>
      </c>
      <c r="AD339" s="223" t="s">
        <v>319</v>
      </c>
      <c r="AE339" s="223"/>
      <c r="AF339" s="223"/>
      <c r="AG339" s="223"/>
      <c r="AH339" s="223"/>
      <c r="AI339" s="223"/>
      <c r="AJ339" s="223"/>
      <c r="AK339" s="69"/>
      <c r="AL339" s="70">
        <v>0</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hidden="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613</v>
      </c>
      <c r="AD341" s="97" t="s">
        <v>298</v>
      </c>
      <c r="AE341" s="220" t="s">
        <v>367</v>
      </c>
      <c r="AF341" s="220"/>
      <c r="AG341" s="220"/>
      <c r="AH341" s="220"/>
      <c r="AI341" s="220"/>
      <c r="AJ341" s="72" t="s">
        <v>298</v>
      </c>
      <c r="AK341" s="31">
        <v>543.17999999999995</v>
      </c>
      <c r="AL341" s="53">
        <v>0</v>
      </c>
      <c r="AM341" s="76">
        <v>0</v>
      </c>
    </row>
    <row r="342" spans="1:40" hidden="1">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613</v>
      </c>
      <c r="AD342" s="97" t="s">
        <v>296</v>
      </c>
      <c r="AE342" s="220" t="s">
        <v>356</v>
      </c>
      <c r="AF342" s="220"/>
      <c r="AG342" s="220"/>
      <c r="AH342" s="220"/>
      <c r="AI342" s="220"/>
      <c r="AJ342" s="72" t="s">
        <v>296</v>
      </c>
      <c r="AK342" s="31">
        <v>156.56</v>
      </c>
      <c r="AL342" s="53">
        <v>0</v>
      </c>
      <c r="AM342" s="76">
        <v>0</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0</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35.699999999999996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4</v>
      </c>
      <c r="AM594" s="34">
        <v>541.43999999999994</v>
      </c>
      <c r="AN594">
        <v>1610.7840000000001</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6.5</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hidden="1"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613</v>
      </c>
      <c r="AD603" s="217" t="s">
        <v>449</v>
      </c>
      <c r="AE603" s="217"/>
      <c r="AF603" s="217"/>
      <c r="AG603" s="217"/>
      <c r="AH603" s="217"/>
      <c r="AI603" s="217"/>
      <c r="AJ603" s="217"/>
      <c r="AK603" s="82">
        <v>0</v>
      </c>
      <c r="AL603" s="53">
        <v>0</v>
      </c>
      <c r="AM603" s="34">
        <v>0</v>
      </c>
      <c r="AN603">
        <v>293.27999999999997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5</v>
      </c>
    </row>
    <row r="606" spans="1:40" ht="12" hidden="1"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613</v>
      </c>
      <c r="AD606" s="215" t="s">
        <v>437</v>
      </c>
      <c r="AE606" s="215"/>
      <c r="AF606" s="215"/>
      <c r="AG606" s="215"/>
      <c r="AH606" s="215"/>
      <c r="AI606" s="215"/>
      <c r="AJ606" s="215"/>
      <c r="AK606" s="82">
        <v>0</v>
      </c>
      <c r="AL606" s="53">
        <v>0</v>
      </c>
      <c r="AM606" s="34">
        <v>0</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141.4</v>
      </c>
      <c r="AL607" s="53">
        <v>1</v>
      </c>
      <c r="AM607" s="34">
        <v>141.4</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609</v>
      </c>
      <c r="AD610" s="215" t="s">
        <v>441</v>
      </c>
      <c r="AE610" s="215"/>
      <c r="AF610" s="215"/>
      <c r="AG610" s="215"/>
      <c r="AH610" s="215"/>
      <c r="AI610" s="215"/>
      <c r="AJ610" s="215"/>
      <c r="AK610" s="82">
        <v>231.4</v>
      </c>
      <c r="AL610" s="53">
        <v>1</v>
      </c>
      <c r="AM610" s="34">
        <v>231.4</v>
      </c>
      <c r="AN610">
        <v>372.8</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18</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226.24</v>
      </c>
      <c r="AL619" s="53">
        <v>1</v>
      </c>
      <c r="AM619" s="34">
        <v>226.24</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1018.0800000000002</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hidden="1"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613</v>
      </c>
      <c r="AD624" s="214" t="s">
        <v>464</v>
      </c>
      <c r="AE624" s="214"/>
      <c r="AF624" s="214"/>
      <c r="AG624" s="214"/>
      <c r="AH624" s="214"/>
      <c r="AI624" s="214"/>
      <c r="AJ624" s="214"/>
      <c r="AK624" s="81">
        <v>0</v>
      </c>
      <c r="AL624" s="53">
        <v>0</v>
      </c>
      <c r="AM624" s="144">
        <v>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hidden="1"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613</v>
      </c>
      <c r="AD629" s="205" t="s">
        <v>471</v>
      </c>
      <c r="AE629" s="205"/>
      <c r="AF629" s="205"/>
      <c r="AG629" s="205"/>
      <c r="AH629" s="205"/>
      <c r="AI629" s="205"/>
      <c r="AJ629" s="205"/>
      <c r="AK629" s="81">
        <v>0</v>
      </c>
      <c r="AL629" s="53">
        <v>0</v>
      </c>
      <c r="AM629" s="144">
        <v>0</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1904.0640000000001</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449.83</v>
      </c>
      <c r="AL632" s="53">
        <v>1</v>
      </c>
      <c r="AM632" s="144">
        <v>449.83</v>
      </c>
      <c r="AN632" s="8"/>
      <c r="AO632" s="16" t="s">
        <v>491</v>
      </c>
      <c r="AP632" s="4">
        <v>1390.88</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hidden="1"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613</v>
      </c>
      <c r="AD637" s="195" t="s">
        <v>468</v>
      </c>
      <c r="AE637" s="195"/>
      <c r="AF637" s="195"/>
      <c r="AG637" s="195"/>
      <c r="AH637" s="195"/>
      <c r="AI637" s="195"/>
      <c r="AJ637" s="195"/>
      <c r="AK637" s="81">
        <v>0</v>
      </c>
      <c r="AL637" s="53">
        <v>0</v>
      </c>
      <c r="AM637" s="144">
        <v>0</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1610.7840000000001</v>
      </c>
      <c r="AL638" s="53">
        <v>1</v>
      </c>
      <c r="AM638" s="144">
        <v>1610.7840000000001</v>
      </c>
      <c r="AN638" s="8"/>
      <c r="AO638" s="16" t="s">
        <v>554</v>
      </c>
      <c r="AP638" s="9">
        <v>7378</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293.27999999999997</v>
      </c>
      <c r="AL639" s="53">
        <v>1</v>
      </c>
      <c r="AM639" s="144">
        <v>293.27999999999997</v>
      </c>
      <c r="AN639" s="8"/>
      <c r="AO639" s="16" t="s">
        <v>472</v>
      </c>
      <c r="AP639" s="9">
        <v>449.83</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372.8</v>
      </c>
      <c r="AL640" s="53">
        <v>1</v>
      </c>
      <c r="AM640" s="144">
        <v>372.8</v>
      </c>
      <c r="AN640" s="8"/>
      <c r="AO640" s="16" t="s">
        <v>473</v>
      </c>
      <c r="AP640" s="9">
        <v>3294.9440000000004</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1018.0800000000002</v>
      </c>
      <c r="AL641" s="53">
        <v>1</v>
      </c>
      <c r="AM641" s="144">
        <v>1018.0800000000002</v>
      </c>
      <c r="AN641" s="8"/>
      <c r="AO641" s="16"/>
      <c r="AP641" s="10">
        <v>11122.774000000001</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11122.773999999999</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11122.773999999999</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-760.29150000000004</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10362.4825</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782</v>
      </c>
      <c r="AE657" s="191"/>
      <c r="AF657" s="191"/>
      <c r="AG657" s="191"/>
      <c r="AH657" s="191"/>
      <c r="AI657" s="191"/>
      <c r="AJ657" s="191"/>
      <c r="AK657" s="191"/>
      <c r="AL657" s="191"/>
      <c r="AM657" s="191"/>
      <c r="AO657" s="121">
        <v>4</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609</v>
      </c>
      <c r="AD664" s="187" t="s">
        <v>783</v>
      </c>
      <c r="AE664" s="187"/>
      <c r="AF664" s="187"/>
      <c r="AG664" s="187"/>
      <c r="AH664" s="187"/>
      <c r="AI664" s="187"/>
      <c r="AJ664" s="187"/>
      <c r="AK664" s="187"/>
      <c r="AL664" s="187"/>
      <c r="AM664" s="187"/>
      <c r="AO664" s="120" t="s">
        <v>726</v>
      </c>
      <c r="AP664" s="120"/>
      <c r="AQ664" s="120"/>
      <c r="AR664" s="120"/>
      <c r="AS664" s="120"/>
      <c r="AT664" s="120"/>
      <c r="AU664" s="120"/>
    </row>
    <row r="665" spans="1:47" ht="15"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609</v>
      </c>
      <c r="AD665" s="187" t="s">
        <v>727</v>
      </c>
      <c r="AE665" s="187"/>
      <c r="AF665" s="187"/>
      <c r="AG665" s="187"/>
      <c r="AH665" s="187"/>
      <c r="AI665" s="187"/>
      <c r="AJ665" s="187"/>
      <c r="AK665" s="187"/>
      <c r="AL665" s="187"/>
      <c r="AM665" s="187"/>
      <c r="AO665" s="120" t="s">
        <v>726</v>
      </c>
      <c r="AP665" s="120"/>
      <c r="AQ665" s="120"/>
      <c r="AR665" s="120"/>
      <c r="AS665" s="120"/>
      <c r="AT665" s="120"/>
      <c r="AU665" s="120"/>
    </row>
    <row r="666" spans="1:47" ht="15"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609</v>
      </c>
      <c r="AD666" s="187" t="s">
        <v>728</v>
      </c>
      <c r="AE666" s="187"/>
      <c r="AF666" s="187"/>
      <c r="AG666" s="187"/>
      <c r="AH666" s="187"/>
      <c r="AI666" s="187"/>
      <c r="AJ666" s="187"/>
      <c r="AK666" s="187"/>
      <c r="AL666" s="187"/>
      <c r="AM666" s="187"/>
      <c r="AO666" s="120" t="s">
        <v>726</v>
      </c>
      <c r="AP666" s="120"/>
      <c r="AQ666" s="120"/>
      <c r="AR666" s="120"/>
      <c r="AS666" s="120"/>
      <c r="AT666" s="120"/>
      <c r="AU666" s="120"/>
    </row>
    <row r="667" spans="1:47" ht="15"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609</v>
      </c>
      <c r="AD667" s="187" t="s">
        <v>729</v>
      </c>
      <c r="AE667" s="187"/>
      <c r="AF667" s="187"/>
      <c r="AG667" s="187"/>
      <c r="AH667" s="187"/>
      <c r="AI667" s="187"/>
      <c r="AJ667" s="187"/>
      <c r="AK667" s="187"/>
      <c r="AL667" s="187"/>
      <c r="AM667" s="187"/>
      <c r="AO667" s="120" t="s">
        <v>726</v>
      </c>
      <c r="AP667" s="120"/>
      <c r="AQ667" s="120"/>
      <c r="AR667" s="120"/>
      <c r="AS667" s="120"/>
      <c r="AT667" s="120"/>
      <c r="AU667" s="120"/>
    </row>
    <row r="668" spans="1:47" ht="15"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609</v>
      </c>
      <c r="AD668" s="187" t="s">
        <v>730</v>
      </c>
      <c r="AE668" s="187"/>
      <c r="AF668" s="187"/>
      <c r="AG668" s="187"/>
      <c r="AH668" s="187"/>
      <c r="AI668" s="187"/>
      <c r="AJ668" s="187"/>
      <c r="AK668" s="187"/>
      <c r="AL668" s="187"/>
      <c r="AM668" s="187"/>
      <c r="AO668" s="120" t="s">
        <v>726</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hidden="1"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613</v>
      </c>
      <c r="AD672" s="187" t="s">
        <v>724</v>
      </c>
      <c r="AE672" s="187"/>
      <c r="AF672" s="187"/>
      <c r="AG672" s="187"/>
      <c r="AH672" s="187"/>
      <c r="AI672" s="187"/>
      <c r="AJ672" s="187"/>
      <c r="AK672" s="187"/>
      <c r="AL672" s="187"/>
      <c r="AM672" s="187"/>
      <c r="AO672" s="147" t="s">
        <v>734</v>
      </c>
    </row>
    <row r="673" spans="1:41" ht="15" hidden="1"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613</v>
      </c>
      <c r="AD673" s="187" t="s">
        <v>724</v>
      </c>
      <c r="AE673" s="187"/>
      <c r="AF673" s="187"/>
      <c r="AG673" s="187"/>
      <c r="AH673" s="187"/>
      <c r="AI673" s="187"/>
      <c r="AJ673" s="187"/>
      <c r="AK673" s="187"/>
      <c r="AL673" s="187"/>
      <c r="AM673" s="187"/>
      <c r="AO673" s="147" t="s">
        <v>734</v>
      </c>
    </row>
    <row r="674" spans="1:41" ht="15" hidden="1"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613</v>
      </c>
      <c r="AD674" s="187" t="s">
        <v>724</v>
      </c>
      <c r="AE674" s="187"/>
      <c r="AF674" s="187"/>
      <c r="AG674" s="187"/>
      <c r="AH674" s="187"/>
      <c r="AI674" s="187"/>
      <c r="AJ674" s="187"/>
      <c r="AK674" s="187"/>
      <c r="AL674" s="187"/>
      <c r="AM674" s="187"/>
      <c r="AO674" s="147" t="s">
        <v>734</v>
      </c>
    </row>
    <row r="675" spans="1:41" ht="15" hidden="1"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613</v>
      </c>
      <c r="AD675" s="187" t="s">
        <v>724</v>
      </c>
      <c r="AE675" s="187"/>
      <c r="AF675" s="187"/>
      <c r="AG675" s="187"/>
      <c r="AH675" s="187"/>
      <c r="AI675" s="187"/>
      <c r="AJ675" s="187"/>
      <c r="AK675" s="187"/>
      <c r="AL675" s="187"/>
      <c r="AM675" s="187"/>
      <c r="AO675" s="147" t="s">
        <v>734</v>
      </c>
    </row>
    <row r="676" spans="1:41" ht="15" hidden="1"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613</v>
      </c>
      <c r="AD676" s="187" t="s">
        <v>724</v>
      </c>
      <c r="AE676" s="187"/>
      <c r="AF676" s="187"/>
      <c r="AG676" s="187"/>
      <c r="AH676" s="187"/>
      <c r="AI676" s="187"/>
      <c r="AJ676" s="187"/>
      <c r="AK676" s="187"/>
      <c r="AL676" s="187"/>
      <c r="AM676" s="187"/>
      <c r="AO676" s="147" t="s">
        <v>734</v>
      </c>
    </row>
    <row r="677" spans="1:41" ht="15" hidden="1"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613</v>
      </c>
      <c r="AD677" s="187" t="s">
        <v>724</v>
      </c>
      <c r="AE677" s="187"/>
      <c r="AF677" s="187"/>
      <c r="AG677" s="187"/>
      <c r="AH677" s="187"/>
      <c r="AI677" s="187"/>
      <c r="AJ677" s="187"/>
      <c r="AK677" s="187"/>
      <c r="AL677" s="187"/>
      <c r="AM677" s="187"/>
      <c r="AO677" s="147" t="s">
        <v>734</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593</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785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607</v>
      </c>
      <c r="AG11" s="243"/>
      <c r="AH11" s="243"/>
      <c r="AI11" s="247" t="s">
        <v>797</v>
      </c>
      <c r="AJ11" s="248"/>
      <c r="AK11" s="270" t="s">
        <v>820</v>
      </c>
      <c r="AL11" s="271"/>
      <c r="AM11" s="272"/>
      <c r="AY11" s="114">
        <v>11877.84</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609</v>
      </c>
      <c r="AD27" s="237" t="s">
        <v>786</v>
      </c>
      <c r="AE27" s="237"/>
      <c r="AF27" s="237"/>
      <c r="AG27" s="237"/>
      <c r="AH27" s="237"/>
      <c r="AI27" s="237"/>
      <c r="AJ27" s="237"/>
      <c r="AK27" s="153">
        <v>1</v>
      </c>
      <c r="AL27" s="29"/>
      <c r="AM27" s="29"/>
      <c r="AN27" s="154"/>
      <c r="AO27" s="149"/>
      <c r="AP27" s="149"/>
      <c r="AQ27" s="149"/>
    </row>
    <row r="28" spans="1:43" hidden="1">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613</v>
      </c>
      <c r="AD28" s="238" t="s">
        <v>787</v>
      </c>
      <c r="AE28" s="238"/>
      <c r="AF28" s="238"/>
      <c r="AG28" s="238"/>
      <c r="AH28" s="238"/>
      <c r="AI28" s="238"/>
      <c r="AJ28" s="238"/>
      <c r="AK28" s="153">
        <v>1</v>
      </c>
      <c r="AL28" s="27"/>
      <c r="AM28" s="27"/>
      <c r="AO28" s="229" t="s">
        <v>225</v>
      </c>
      <c r="AP28" s="229"/>
      <c r="AQ28" s="229"/>
    </row>
    <row r="29" spans="1:43" ht="15" hidden="1"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613</v>
      </c>
      <c r="AD29" s="237" t="s">
        <v>623</v>
      </c>
      <c r="AE29" s="237"/>
      <c r="AF29" s="237"/>
      <c r="AG29" s="237"/>
      <c r="AH29" s="237"/>
      <c r="AI29" s="237"/>
      <c r="AJ29" s="237"/>
      <c r="AK29" s="153">
        <v>0</v>
      </c>
      <c r="AL29" s="27"/>
      <c r="AM29" s="27"/>
      <c r="AO29" s="149"/>
      <c r="AP29" s="149"/>
      <c r="AQ29" s="149"/>
    </row>
    <row r="30" spans="1:43">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609</v>
      </c>
      <c r="AD30" s="238" t="s">
        <v>624</v>
      </c>
      <c r="AE30" s="238"/>
      <c r="AF30" s="238"/>
      <c r="AG30" s="238"/>
      <c r="AH30" s="238"/>
      <c r="AI30" s="238"/>
      <c r="AJ30" s="238"/>
      <c r="AK30" s="153">
        <v>0</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609</v>
      </c>
      <c r="AD36" s="93" t="s">
        <v>107</v>
      </c>
      <c r="AE36" s="30" t="s">
        <v>231</v>
      </c>
      <c r="AF36" s="135" t="s">
        <v>146</v>
      </c>
      <c r="AG36" s="136" t="s">
        <v>145</v>
      </c>
      <c r="AH36" s="135" t="s">
        <v>144</v>
      </c>
      <c r="AI36" s="136" t="s">
        <v>147</v>
      </c>
      <c r="AJ36" s="136" t="s">
        <v>149</v>
      </c>
      <c r="AK36" s="31">
        <v>1680</v>
      </c>
      <c r="AL36" s="34">
        <v>1</v>
      </c>
      <c r="AM36" s="39">
        <v>1680</v>
      </c>
    </row>
    <row r="37" spans="1:43" ht="12" hidden="1"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613</v>
      </c>
      <c r="AD37" s="93" t="s">
        <v>105</v>
      </c>
      <c r="AE37" s="30" t="s">
        <v>232</v>
      </c>
      <c r="AF37" s="135" t="s">
        <v>146</v>
      </c>
      <c r="AG37" s="136" t="s">
        <v>145</v>
      </c>
      <c r="AH37" s="135" t="s">
        <v>144</v>
      </c>
      <c r="AI37" s="136" t="s">
        <v>147</v>
      </c>
      <c r="AJ37" s="136" t="s">
        <v>149</v>
      </c>
      <c r="AK37" s="31">
        <v>2520</v>
      </c>
      <c r="AL37" s="32">
        <v>0</v>
      </c>
      <c r="AM37" s="39">
        <v>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1680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4</v>
      </c>
      <c r="AM168" s="39">
        <v>110.16</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449.83</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609</v>
      </c>
      <c r="AD268" s="226" t="s">
        <v>789</v>
      </c>
      <c r="AE268" s="226"/>
      <c r="AF268" s="226"/>
      <c r="AG268" s="226"/>
      <c r="AH268" s="226"/>
      <c r="AI268" s="226"/>
      <c r="AJ268" s="226"/>
      <c r="AK268" s="226"/>
      <c r="AL268" s="59">
        <v>0</v>
      </c>
      <c r="AM268" s="119" t="b">
        <v>0</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609</v>
      </c>
      <c r="AD272" s="226" t="s">
        <v>812</v>
      </c>
      <c r="AE272" s="226"/>
      <c r="AF272" s="226"/>
      <c r="AG272" s="226"/>
      <c r="AH272" s="226"/>
      <c r="AI272" s="226"/>
      <c r="AJ272" s="226"/>
      <c r="AK272" s="226"/>
      <c r="AL272" s="59">
        <v>0</v>
      </c>
      <c r="AM272" s="119" t="b">
        <v>0</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693</v>
      </c>
      <c r="AE289" s="226"/>
      <c r="AF289" s="226"/>
      <c r="AG289" s="226"/>
      <c r="AH289" s="226"/>
      <c r="AI289" s="226"/>
      <c r="AJ289" s="226"/>
      <c r="AK289" s="226"/>
      <c r="AL289" s="59">
        <v>0</v>
      </c>
      <c r="AM289" s="125"/>
    </row>
    <row r="290" spans="1:39" ht="14.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609</v>
      </c>
      <c r="AD290" s="226" t="s">
        <v>694</v>
      </c>
      <c r="AE290" s="226"/>
      <c r="AF290" s="226"/>
      <c r="AG290" s="226"/>
      <c r="AH290" s="226"/>
      <c r="AI290" s="226"/>
      <c r="AJ290" s="226"/>
      <c r="AK290" s="226"/>
      <c r="AL290" s="59">
        <v>0</v>
      </c>
      <c r="AM290" s="125"/>
    </row>
    <row r="291" spans="1:39" ht="14.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609</v>
      </c>
      <c r="AD291" s="226" t="s">
        <v>695</v>
      </c>
      <c r="AE291" s="226"/>
      <c r="AF291" s="226"/>
      <c r="AG291" s="226"/>
      <c r="AH291" s="226"/>
      <c r="AI291" s="226"/>
      <c r="AJ291" s="226"/>
      <c r="AK291" s="226"/>
      <c r="AL291" s="59">
        <v>0</v>
      </c>
      <c r="AM291" s="125"/>
    </row>
    <row r="292" spans="1:39" ht="14.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609</v>
      </c>
      <c r="AD292" s="226" t="s">
        <v>696</v>
      </c>
      <c r="AE292" s="226"/>
      <c r="AF292" s="226"/>
      <c r="AG292" s="226"/>
      <c r="AH292" s="226"/>
      <c r="AI292" s="226"/>
      <c r="AJ292" s="226"/>
      <c r="AK292" s="226"/>
      <c r="AL292" s="59">
        <v>0</v>
      </c>
      <c r="AM292" s="125"/>
    </row>
    <row r="293" spans="1:39" ht="14.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609</v>
      </c>
      <c r="AD293" s="226" t="s">
        <v>771</v>
      </c>
      <c r="AE293" s="226"/>
      <c r="AF293" s="226"/>
      <c r="AG293" s="226"/>
      <c r="AH293" s="226"/>
      <c r="AI293" s="226"/>
      <c r="AJ293" s="226"/>
      <c r="AK293" s="226"/>
      <c r="AL293" s="59">
        <v>0</v>
      </c>
      <c r="AM293" s="125"/>
    </row>
    <row r="294" spans="1:39" ht="14.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609</v>
      </c>
      <c r="AD294" s="226" t="s">
        <v>697</v>
      </c>
      <c r="AE294" s="226"/>
      <c r="AF294" s="226"/>
      <c r="AG294" s="226"/>
      <c r="AH294" s="226"/>
      <c r="AI294" s="226"/>
      <c r="AJ294" s="226"/>
      <c r="AK294" s="226"/>
      <c r="AL294" s="59">
        <v>0</v>
      </c>
      <c r="AM294" s="125"/>
    </row>
    <row r="295" spans="1:39" ht="14.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609</v>
      </c>
      <c r="AD295" s="226" t="s">
        <v>760</v>
      </c>
      <c r="AE295" s="226"/>
      <c r="AF295" s="226"/>
      <c r="AG295" s="226"/>
      <c r="AH295" s="226"/>
      <c r="AI295" s="226"/>
      <c r="AJ295" s="226"/>
      <c r="AK295" s="226"/>
      <c r="AL295" s="59">
        <v>0</v>
      </c>
      <c r="AM295" s="125"/>
    </row>
    <row r="296" spans="1:39" ht="14.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609</v>
      </c>
      <c r="AD296" s="226" t="s">
        <v>698</v>
      </c>
      <c r="AE296" s="226"/>
      <c r="AF296" s="226"/>
      <c r="AG296" s="226"/>
      <c r="AH296" s="226"/>
      <c r="AI296" s="226"/>
      <c r="AJ296" s="226"/>
      <c r="AK296" s="226"/>
      <c r="AL296" s="59">
        <v>0</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699</v>
      </c>
      <c r="AE297" s="226"/>
      <c r="AF297" s="226"/>
      <c r="AG297" s="226"/>
      <c r="AH297" s="226"/>
      <c r="AI297" s="226"/>
      <c r="AJ297" s="226"/>
      <c r="AK297" s="226"/>
      <c r="AL297" s="59">
        <v>0</v>
      </c>
      <c r="AM297" s="126" t="s">
        <v>609</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700</v>
      </c>
      <c r="AE298" s="226"/>
      <c r="AF298" s="226"/>
      <c r="AG298" s="226"/>
      <c r="AH298" s="226"/>
      <c r="AI298" s="226"/>
      <c r="AJ298" s="226"/>
      <c r="AK298" s="226"/>
      <c r="AL298" s="59">
        <v>0</v>
      </c>
      <c r="AM298" s="125" t="s">
        <v>613</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701</v>
      </c>
      <c r="AE299" s="226"/>
      <c r="AF299" s="226"/>
      <c r="AG299" s="226"/>
      <c r="AH299" s="226"/>
      <c r="AI299" s="226"/>
      <c r="AJ299" s="226"/>
      <c r="AK299" s="226"/>
      <c r="AL299" s="59">
        <v>0</v>
      </c>
      <c r="AM299" s="125" t="s">
        <v>609</v>
      </c>
    </row>
    <row r="300" spans="1:39" ht="14.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609</v>
      </c>
      <c r="AD300" s="226" t="s">
        <v>702</v>
      </c>
      <c r="AE300" s="226"/>
      <c r="AF300" s="226"/>
      <c r="AG300" s="226"/>
      <c r="AH300" s="226"/>
      <c r="AI300" s="226"/>
      <c r="AJ300" s="226"/>
      <c r="AK300" s="226"/>
      <c r="AL300" s="59">
        <v>0</v>
      </c>
      <c r="AM300" s="125"/>
    </row>
    <row r="301" spans="1:39" ht="14.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609</v>
      </c>
      <c r="AD301" s="226" t="s">
        <v>703</v>
      </c>
      <c r="AE301" s="226"/>
      <c r="AF301" s="226"/>
      <c r="AG301" s="226"/>
      <c r="AH301" s="226"/>
      <c r="AI301" s="226"/>
      <c r="AJ301" s="226"/>
      <c r="AK301" s="226"/>
      <c r="AL301" s="59">
        <v>0</v>
      </c>
      <c r="AM301" s="125"/>
    </row>
    <row r="302" spans="1:39" ht="14.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609</v>
      </c>
      <c r="AD302" s="226" t="s">
        <v>779</v>
      </c>
      <c r="AE302" s="226"/>
      <c r="AF302" s="226"/>
      <c r="AG302" s="226"/>
      <c r="AH302" s="226"/>
      <c r="AI302" s="226"/>
      <c r="AJ302" s="226"/>
      <c r="AK302" s="226"/>
      <c r="AL302" s="59">
        <v>0</v>
      </c>
      <c r="AM302" s="125" t="s">
        <v>609</v>
      </c>
    </row>
    <row r="303" spans="1:39" ht="14.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609</v>
      </c>
      <c r="AD303" s="226" t="s">
        <v>705</v>
      </c>
      <c r="AE303" s="226"/>
      <c r="AF303" s="226"/>
      <c r="AG303" s="226"/>
      <c r="AH303" s="226"/>
      <c r="AI303" s="226"/>
      <c r="AJ303" s="226"/>
      <c r="AK303" s="226"/>
      <c r="AL303" s="59">
        <v>0</v>
      </c>
      <c r="AM303" s="125"/>
    </row>
    <row r="304" spans="1:39" ht="14.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609</v>
      </c>
      <c r="AD304" s="226" t="s">
        <v>706</v>
      </c>
      <c r="AE304" s="226"/>
      <c r="AF304" s="226"/>
      <c r="AG304" s="226"/>
      <c r="AH304" s="226"/>
      <c r="AI304" s="226"/>
      <c r="AJ304" s="226"/>
      <c r="AK304" s="226"/>
      <c r="AL304" s="59">
        <v>0</v>
      </c>
      <c r="AM304" s="125"/>
    </row>
    <row r="305" spans="1:39" ht="14.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609</v>
      </c>
      <c r="AD305" s="226" t="s">
        <v>707</v>
      </c>
      <c r="AE305" s="226"/>
      <c r="AF305" s="226"/>
      <c r="AG305" s="226"/>
      <c r="AH305" s="226"/>
      <c r="AI305" s="226"/>
      <c r="AJ305" s="226"/>
      <c r="AK305" s="226"/>
      <c r="AL305" s="59">
        <v>0</v>
      </c>
      <c r="AM305" s="125"/>
    </row>
    <row r="306" spans="1:39" ht="14.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609</v>
      </c>
      <c r="AD306" s="226" t="s">
        <v>708</v>
      </c>
      <c r="AE306" s="226"/>
      <c r="AF306" s="226"/>
      <c r="AG306" s="226"/>
      <c r="AH306" s="226"/>
      <c r="AI306" s="226"/>
      <c r="AJ306" s="226"/>
      <c r="AK306" s="226"/>
      <c r="AL306" s="59">
        <v>0</v>
      </c>
      <c r="AM306" s="125"/>
    </row>
    <row r="307" spans="1:39" ht="20.100000000000001" hidden="1" customHeight="1">
      <c r="A307" s="25" t="e">
        <f>IF(J307=0,"HIDE","")</f>
        <v>#REF!</v>
      </c>
      <c r="B307" s="224" t="s">
        <v>483</v>
      </c>
      <c r="C307" s="224"/>
      <c r="D307" s="224"/>
      <c r="E307" s="224"/>
      <c r="F307" s="224"/>
      <c r="G307" s="38"/>
      <c r="H307" s="38"/>
      <c r="I307" s="38"/>
      <c r="J307" s="59" t="e">
        <f>SUM(J309:J337)</f>
        <v>#REF!</v>
      </c>
      <c r="K307" s="127"/>
      <c r="AC307" s="25" t="s">
        <v>613</v>
      </c>
      <c r="AD307" s="224" t="s">
        <v>483</v>
      </c>
      <c r="AE307" s="224"/>
      <c r="AF307" s="224"/>
      <c r="AG307" s="224"/>
      <c r="AH307" s="224"/>
      <c r="AI307" s="38"/>
      <c r="AJ307" s="38"/>
      <c r="AK307" s="38"/>
      <c r="AL307" s="59">
        <v>0</v>
      </c>
      <c r="AM307" s="127"/>
    </row>
    <row r="308" spans="1:39" ht="14.1" hidden="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613</v>
      </c>
      <c r="AD308" s="95" t="s">
        <v>412</v>
      </c>
      <c r="AE308" s="189" t="s">
        <v>325</v>
      </c>
      <c r="AF308" s="189"/>
      <c r="AG308" s="189"/>
      <c r="AH308" s="189"/>
      <c r="AI308" s="189"/>
      <c r="AJ308" s="61" t="s">
        <v>332</v>
      </c>
      <c r="AK308" s="39">
        <v>103.02</v>
      </c>
      <c r="AL308" s="62">
        <v>0</v>
      </c>
      <c r="AM308" s="39">
        <v>0</v>
      </c>
    </row>
    <row r="309" spans="1:39" ht="14.1" hidden="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613</v>
      </c>
      <c r="AD309" s="95" t="s">
        <v>410</v>
      </c>
      <c r="AE309" s="189" t="s">
        <v>326</v>
      </c>
      <c r="AF309" s="189"/>
      <c r="AG309" s="189"/>
      <c r="AH309" s="189"/>
      <c r="AI309" s="189"/>
      <c r="AJ309" s="61" t="s">
        <v>330</v>
      </c>
      <c r="AK309" s="39">
        <v>114.07</v>
      </c>
      <c r="AL309" s="62">
        <v>0</v>
      </c>
      <c r="AM309" s="39">
        <v>0</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hidden="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613</v>
      </c>
      <c r="AD312" s="95" t="s">
        <v>404</v>
      </c>
      <c r="AE312" s="189" t="s">
        <v>239</v>
      </c>
      <c r="AF312" s="189"/>
      <c r="AG312" s="189"/>
      <c r="AH312" s="189"/>
      <c r="AI312" s="189"/>
      <c r="AJ312" s="63" t="s">
        <v>333</v>
      </c>
      <c r="AK312" s="39">
        <v>14.8</v>
      </c>
      <c r="AL312" s="64">
        <v>0</v>
      </c>
      <c r="AM312" s="39">
        <v>0</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hidden="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613</v>
      </c>
      <c r="AD316" s="95" t="s">
        <v>405</v>
      </c>
      <c r="AE316" s="189" t="s">
        <v>242</v>
      </c>
      <c r="AF316" s="189"/>
      <c r="AG316" s="189"/>
      <c r="AH316" s="189"/>
      <c r="AI316" s="189"/>
      <c r="AJ316" s="63" t="s">
        <v>334</v>
      </c>
      <c r="AK316" s="39">
        <v>14.3</v>
      </c>
      <c r="AL316" s="64">
        <v>0</v>
      </c>
      <c r="AM316" s="39">
        <v>0</v>
      </c>
    </row>
    <row r="317" spans="1:39" ht="14.1" hidden="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613</v>
      </c>
      <c r="AD317" s="95" t="s">
        <v>405</v>
      </c>
      <c r="AE317" s="189" t="s">
        <v>324</v>
      </c>
      <c r="AF317" s="189"/>
      <c r="AG317" s="189"/>
      <c r="AH317" s="189"/>
      <c r="AI317" s="189"/>
      <c r="AJ317" s="63" t="s">
        <v>334</v>
      </c>
      <c r="AK317" s="39">
        <v>14.3</v>
      </c>
      <c r="AL317" s="64">
        <v>0</v>
      </c>
      <c r="AM317" s="39">
        <v>0</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hidden="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613</v>
      </c>
      <c r="AD319" s="95" t="s">
        <v>405</v>
      </c>
      <c r="AE319" s="189" t="s">
        <v>710</v>
      </c>
      <c r="AF319" s="189"/>
      <c r="AG319" s="189"/>
      <c r="AH319" s="189"/>
      <c r="AI319" s="189"/>
      <c r="AJ319" s="63" t="s">
        <v>334</v>
      </c>
      <c r="AK319" s="39">
        <v>14.3</v>
      </c>
      <c r="AL319" s="64">
        <v>0</v>
      </c>
      <c r="AM319" s="39">
        <v>0</v>
      </c>
    </row>
    <row r="320" spans="1:39" ht="14.1" hidden="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613</v>
      </c>
      <c r="AD320" s="95" t="s">
        <v>406</v>
      </c>
      <c r="AE320" s="189" t="s">
        <v>711</v>
      </c>
      <c r="AF320" s="189"/>
      <c r="AG320" s="189"/>
      <c r="AH320" s="189"/>
      <c r="AI320" s="189"/>
      <c r="AJ320" s="63" t="s">
        <v>335</v>
      </c>
      <c r="AK320" s="39">
        <v>14.3</v>
      </c>
      <c r="AL320" s="64">
        <v>0</v>
      </c>
      <c r="AM320" s="39">
        <v>0</v>
      </c>
    </row>
    <row r="321" spans="1:39" ht="14.1" hidden="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613</v>
      </c>
      <c r="AD321" s="95" t="s">
        <v>406</v>
      </c>
      <c r="AE321" s="189" t="s">
        <v>243</v>
      </c>
      <c r="AF321" s="189"/>
      <c r="AG321" s="189"/>
      <c r="AH321" s="189"/>
      <c r="AI321" s="189"/>
      <c r="AJ321" s="63" t="s">
        <v>335</v>
      </c>
      <c r="AK321" s="39">
        <v>14.3</v>
      </c>
      <c r="AL321" s="64">
        <v>0</v>
      </c>
      <c r="AM321" s="39">
        <v>0</v>
      </c>
    </row>
    <row r="322" spans="1:39" ht="14.1" hidden="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613</v>
      </c>
      <c r="AD322" s="95" t="s">
        <v>406</v>
      </c>
      <c r="AE322" s="189" t="s">
        <v>761</v>
      </c>
      <c r="AF322" s="189"/>
      <c r="AG322" s="189"/>
      <c r="AH322" s="189"/>
      <c r="AI322" s="189"/>
      <c r="AJ322" s="63" t="s">
        <v>335</v>
      </c>
      <c r="AK322" s="39">
        <v>14.3</v>
      </c>
      <c r="AL322" s="64">
        <v>0</v>
      </c>
      <c r="AM322" s="39">
        <v>0</v>
      </c>
    </row>
    <row r="323" spans="1:39" ht="14.1" hidden="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613</v>
      </c>
      <c r="AD323" s="95" t="s">
        <v>406</v>
      </c>
      <c r="AE323" s="189" t="s">
        <v>712</v>
      </c>
      <c r="AF323" s="189"/>
      <c r="AG323" s="189"/>
      <c r="AH323" s="189"/>
      <c r="AI323" s="189"/>
      <c r="AJ323" s="63" t="s">
        <v>335</v>
      </c>
      <c r="AK323" s="39">
        <v>14.3</v>
      </c>
      <c r="AL323" s="64">
        <v>0</v>
      </c>
      <c r="AM323" s="39">
        <v>0</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hidden="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613</v>
      </c>
      <c r="AD326" s="95" t="s">
        <v>408</v>
      </c>
      <c r="AE326" s="189" t="s">
        <v>534</v>
      </c>
      <c r="AF326" s="189"/>
      <c r="AG326" s="189"/>
      <c r="AH326" s="189"/>
      <c r="AI326" s="189"/>
      <c r="AJ326" s="63" t="s">
        <v>337</v>
      </c>
      <c r="AK326" s="39">
        <v>46.71</v>
      </c>
      <c r="AL326" s="64">
        <v>0</v>
      </c>
      <c r="AM326" s="39">
        <v>0</v>
      </c>
    </row>
    <row r="327" spans="1:39" ht="14.1" hidden="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613</v>
      </c>
      <c r="AD327" s="95" t="s">
        <v>346</v>
      </c>
      <c r="AE327" s="189" t="s">
        <v>321</v>
      </c>
      <c r="AF327" s="189"/>
      <c r="AG327" s="189"/>
      <c r="AH327" s="189"/>
      <c r="AI327" s="189"/>
      <c r="AJ327" s="65" t="s">
        <v>338</v>
      </c>
      <c r="AK327" s="39">
        <v>91.36</v>
      </c>
      <c r="AL327" s="64">
        <v>0</v>
      </c>
      <c r="AM327" s="39">
        <v>0</v>
      </c>
    </row>
    <row r="328" spans="1:39" ht="14.1" hidden="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613</v>
      </c>
      <c r="AD328" s="96" t="s">
        <v>343</v>
      </c>
      <c r="AE328" s="189" t="s">
        <v>413</v>
      </c>
      <c r="AF328" s="189"/>
      <c r="AG328" s="189"/>
      <c r="AH328" s="189"/>
      <c r="AI328" s="189"/>
      <c r="AJ328" s="66" t="s">
        <v>247</v>
      </c>
      <c r="AK328" s="31">
        <v>76.349999999999994</v>
      </c>
      <c r="AL328" s="53">
        <v>0</v>
      </c>
      <c r="AM328" s="39">
        <v>0</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hidden="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613</v>
      </c>
      <c r="AD330" s="96" t="s">
        <v>342</v>
      </c>
      <c r="AE330" s="191" t="s">
        <v>414</v>
      </c>
      <c r="AF330" s="191"/>
      <c r="AG330" s="191"/>
      <c r="AH330" s="191"/>
      <c r="AI330" s="191"/>
      <c r="AJ330" s="67" t="s">
        <v>341</v>
      </c>
      <c r="AK330" s="31">
        <v>33.119999999999997</v>
      </c>
      <c r="AL330" s="53">
        <v>0</v>
      </c>
      <c r="AM330" s="39">
        <v>0</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hidden="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613</v>
      </c>
      <c r="AD332" s="96" t="s">
        <v>345</v>
      </c>
      <c r="AE332" s="189" t="s">
        <v>322</v>
      </c>
      <c r="AF332" s="189"/>
      <c r="AG332" s="189"/>
      <c r="AH332" s="189"/>
      <c r="AI332" s="189"/>
      <c r="AJ332" s="68" t="s">
        <v>246</v>
      </c>
      <c r="AK332" s="31">
        <v>1.091607142857143</v>
      </c>
      <c r="AL332" s="53">
        <v>0</v>
      </c>
      <c r="AM332" s="39">
        <v>0</v>
      </c>
    </row>
    <row r="333" spans="1:39" ht="14.1" hidden="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613</v>
      </c>
      <c r="AD333" s="96" t="s">
        <v>501</v>
      </c>
      <c r="AE333" s="225" t="s">
        <v>506</v>
      </c>
      <c r="AF333" s="225"/>
      <c r="AG333" s="225"/>
      <c r="AH333" s="225"/>
      <c r="AI333" s="225"/>
      <c r="AJ333" s="68"/>
      <c r="AK333" s="31">
        <v>2.778</v>
      </c>
      <c r="AL333" s="53">
        <v>0</v>
      </c>
      <c r="AM333" s="39">
        <v>0</v>
      </c>
    </row>
    <row r="334" spans="1:39" ht="14.1" hidden="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613</v>
      </c>
      <c r="AD334" s="96" t="s">
        <v>502</v>
      </c>
      <c r="AE334" s="225" t="s">
        <v>507</v>
      </c>
      <c r="AF334" s="225"/>
      <c r="AG334" s="225"/>
      <c r="AH334" s="225"/>
      <c r="AI334" s="225"/>
      <c r="AJ334" s="68"/>
      <c r="AK334" s="31">
        <v>2.4239999999999999</v>
      </c>
      <c r="AL334" s="53">
        <v>0</v>
      </c>
      <c r="AM334" s="39">
        <v>0</v>
      </c>
    </row>
    <row r="335" spans="1:39" ht="14.1" hidden="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613</v>
      </c>
      <c r="AD335" s="96" t="s">
        <v>505</v>
      </c>
      <c r="AE335" s="189" t="s">
        <v>510</v>
      </c>
      <c r="AF335" s="189"/>
      <c r="AG335" s="189"/>
      <c r="AH335" s="189"/>
      <c r="AI335" s="189"/>
      <c r="AJ335" s="68"/>
      <c r="AK335" s="31">
        <v>1.486</v>
      </c>
      <c r="AL335" s="53">
        <v>0</v>
      </c>
      <c r="AM335" s="39">
        <v>0</v>
      </c>
    </row>
    <row r="336" spans="1:39" ht="14.1" hidden="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613</v>
      </c>
      <c r="AD336" s="96" t="s">
        <v>503</v>
      </c>
      <c r="AE336" s="189" t="s">
        <v>508</v>
      </c>
      <c r="AF336" s="189"/>
      <c r="AG336" s="189"/>
      <c r="AH336" s="189"/>
      <c r="AI336" s="189"/>
      <c r="AJ336" s="27"/>
      <c r="AK336" s="31">
        <v>3.5630000000000002</v>
      </c>
      <c r="AL336" s="53">
        <v>0</v>
      </c>
      <c r="AM336" s="39">
        <v>0</v>
      </c>
    </row>
    <row r="337" spans="1:40" ht="14.1" hidden="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613</v>
      </c>
      <c r="AD337" s="96" t="s">
        <v>504</v>
      </c>
      <c r="AE337" s="189" t="s">
        <v>509</v>
      </c>
      <c r="AF337" s="189"/>
      <c r="AG337" s="189"/>
      <c r="AH337" s="189"/>
      <c r="AI337" s="189"/>
      <c r="AJ337" s="27"/>
      <c r="AK337" s="31">
        <v>5.7619999999999996</v>
      </c>
      <c r="AL337" s="53">
        <v>0</v>
      </c>
      <c r="AM337" s="39">
        <v>0</v>
      </c>
      <c r="AN337" s="5">
        <v>0</v>
      </c>
    </row>
    <row r="338" spans="1:40" ht="20.100000000000001" hidden="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613</v>
      </c>
      <c r="AD338" s="224" t="s">
        <v>433</v>
      </c>
      <c r="AE338" s="224"/>
      <c r="AF338" s="224"/>
      <c r="AG338" s="224"/>
      <c r="AH338" s="224"/>
      <c r="AI338" s="38"/>
      <c r="AJ338" s="38"/>
      <c r="AK338" s="38"/>
      <c r="AL338" s="102">
        <v>0</v>
      </c>
      <c r="AM338" s="128"/>
    </row>
    <row r="339" spans="1:40" ht="19.5" hidden="1" customHeight="1">
      <c r="A339" s="25" t="e">
        <f t="shared" si="30"/>
        <v>#REF!</v>
      </c>
      <c r="B339" s="223" t="s">
        <v>319</v>
      </c>
      <c r="C339" s="223"/>
      <c r="D339" s="223"/>
      <c r="E339" s="223"/>
      <c r="F339" s="223"/>
      <c r="G339" s="223"/>
      <c r="H339" s="223"/>
      <c r="I339" s="69"/>
      <c r="J339" s="70" t="e">
        <f>#REF!*#REF!</f>
        <v>#REF!</v>
      </c>
      <c r="K339" s="39"/>
      <c r="AC339" s="25" t="s">
        <v>613</v>
      </c>
      <c r="AD339" s="223" t="s">
        <v>319</v>
      </c>
      <c r="AE339" s="223"/>
      <c r="AF339" s="223"/>
      <c r="AG339" s="223"/>
      <c r="AH339" s="223"/>
      <c r="AI339" s="223"/>
      <c r="AJ339" s="223"/>
      <c r="AK339" s="69"/>
      <c r="AL339" s="70">
        <v>0</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hidden="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613</v>
      </c>
      <c r="AD341" s="97" t="s">
        <v>298</v>
      </c>
      <c r="AE341" s="220" t="s">
        <v>367</v>
      </c>
      <c r="AF341" s="220"/>
      <c r="AG341" s="220"/>
      <c r="AH341" s="220"/>
      <c r="AI341" s="220"/>
      <c r="AJ341" s="72" t="s">
        <v>298</v>
      </c>
      <c r="AK341" s="31">
        <v>543.17999999999995</v>
      </c>
      <c r="AL341" s="53">
        <v>0</v>
      </c>
      <c r="AM341" s="76">
        <v>0</v>
      </c>
    </row>
    <row r="342" spans="1:40" hidden="1">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613</v>
      </c>
      <c r="AD342" s="97" t="s">
        <v>296</v>
      </c>
      <c r="AE342" s="220" t="s">
        <v>356</v>
      </c>
      <c r="AF342" s="220"/>
      <c r="AG342" s="220"/>
      <c r="AH342" s="220"/>
      <c r="AI342" s="220"/>
      <c r="AJ342" s="72" t="s">
        <v>296</v>
      </c>
      <c r="AK342" s="31">
        <v>156.56</v>
      </c>
      <c r="AL342" s="53">
        <v>0</v>
      </c>
      <c r="AM342" s="76">
        <v>0</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0</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35.699999999999996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4</v>
      </c>
      <c r="AM594" s="34">
        <v>541.43999999999994</v>
      </c>
      <c r="AN594">
        <v>1610.7840000000001</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6.5</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hidden="1"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613</v>
      </c>
      <c r="AD603" s="217" t="s">
        <v>449</v>
      </c>
      <c r="AE603" s="217"/>
      <c r="AF603" s="217"/>
      <c r="AG603" s="217"/>
      <c r="AH603" s="217"/>
      <c r="AI603" s="217"/>
      <c r="AJ603" s="217"/>
      <c r="AK603" s="82">
        <v>0</v>
      </c>
      <c r="AL603" s="53">
        <v>0</v>
      </c>
      <c r="AM603" s="34">
        <v>0</v>
      </c>
      <c r="AN603">
        <v>293.27999999999997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18</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226.24</v>
      </c>
      <c r="AL619" s="53">
        <v>1</v>
      </c>
      <c r="AM619" s="34">
        <v>226.24</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1018.0800000000002</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1680</v>
      </c>
      <c r="AL624" s="53">
        <v>1</v>
      </c>
      <c r="AM624" s="144">
        <v>1680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1904.0640000000001</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449.83</v>
      </c>
      <c r="AL632" s="53">
        <v>1</v>
      </c>
      <c r="AM632" s="144">
        <v>449.83</v>
      </c>
      <c r="AN632" s="8"/>
      <c r="AO632" s="16" t="s">
        <v>491</v>
      </c>
      <c r="AP632" s="4">
        <v>1216.0400000000002</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hidden="1"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613</v>
      </c>
      <c r="AD637" s="195" t="s">
        <v>468</v>
      </c>
      <c r="AE637" s="195"/>
      <c r="AF637" s="195"/>
      <c r="AG637" s="195"/>
      <c r="AH637" s="195"/>
      <c r="AI637" s="195"/>
      <c r="AJ637" s="195"/>
      <c r="AK637" s="81">
        <v>0</v>
      </c>
      <c r="AL637" s="53">
        <v>0</v>
      </c>
      <c r="AM637" s="144">
        <v>0</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1610.7840000000001</v>
      </c>
      <c r="AL638" s="53">
        <v>1</v>
      </c>
      <c r="AM638" s="144">
        <v>1610.7840000000001</v>
      </c>
      <c r="AN638" s="8"/>
      <c r="AO638" s="16" t="s">
        <v>554</v>
      </c>
      <c r="AP638" s="9">
        <v>9256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293.27999999999997</v>
      </c>
      <c r="AL639" s="53">
        <v>1</v>
      </c>
      <c r="AM639" s="144">
        <v>293.27999999999997</v>
      </c>
      <c r="AN639" s="8"/>
      <c r="AO639" s="16" t="s">
        <v>472</v>
      </c>
      <c r="AP639" s="9">
        <v>449.83</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3120.1040000000003</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1018.0800000000002</v>
      </c>
      <c r="AL641" s="53">
        <v>1</v>
      </c>
      <c r="AM641" s="144">
        <v>1018.0800000000002</v>
      </c>
      <c r="AN641" s="8"/>
      <c r="AO641" s="16"/>
      <c r="AP641" s="10">
        <v>12825.934000000001</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12825.933999999999</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12825.933999999999</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-948.0915</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11877.842499999999</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782</v>
      </c>
      <c r="AE657" s="191"/>
      <c r="AF657" s="191"/>
      <c r="AG657" s="191"/>
      <c r="AH657" s="191"/>
      <c r="AI657" s="191"/>
      <c r="AJ657" s="191"/>
      <c r="AK657" s="191"/>
      <c r="AL657" s="191"/>
      <c r="AM657" s="191"/>
      <c r="AO657" s="121">
        <v>4</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609</v>
      </c>
      <c r="AD664" s="187" t="s">
        <v>783</v>
      </c>
      <c r="AE664" s="187"/>
      <c r="AF664" s="187"/>
      <c r="AG664" s="187"/>
      <c r="AH664" s="187"/>
      <c r="AI664" s="187"/>
      <c r="AJ664" s="187"/>
      <c r="AK664" s="187"/>
      <c r="AL664" s="187"/>
      <c r="AM664" s="187"/>
      <c r="AO664" s="120" t="s">
        <v>726</v>
      </c>
      <c r="AP664" s="120"/>
      <c r="AQ664" s="120"/>
      <c r="AR664" s="120"/>
      <c r="AS664" s="120"/>
      <c r="AT664" s="120"/>
      <c r="AU664" s="120"/>
    </row>
    <row r="665" spans="1:47" ht="15"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609</v>
      </c>
      <c r="AD665" s="187" t="s">
        <v>727</v>
      </c>
      <c r="AE665" s="187"/>
      <c r="AF665" s="187"/>
      <c r="AG665" s="187"/>
      <c r="AH665" s="187"/>
      <c r="AI665" s="187"/>
      <c r="AJ665" s="187"/>
      <c r="AK665" s="187"/>
      <c r="AL665" s="187"/>
      <c r="AM665" s="187"/>
      <c r="AO665" s="120" t="s">
        <v>726</v>
      </c>
      <c r="AP665" s="120"/>
      <c r="AQ665" s="120"/>
      <c r="AR665" s="120"/>
      <c r="AS665" s="120"/>
      <c r="AT665" s="120"/>
      <c r="AU665" s="120"/>
    </row>
    <row r="666" spans="1:47" ht="15"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609</v>
      </c>
      <c r="AD666" s="187" t="s">
        <v>728</v>
      </c>
      <c r="AE666" s="187"/>
      <c r="AF666" s="187"/>
      <c r="AG666" s="187"/>
      <c r="AH666" s="187"/>
      <c r="AI666" s="187"/>
      <c r="AJ666" s="187"/>
      <c r="AK666" s="187"/>
      <c r="AL666" s="187"/>
      <c r="AM666" s="187"/>
      <c r="AO666" s="120" t="s">
        <v>726</v>
      </c>
      <c r="AP666" s="120"/>
      <c r="AQ666" s="120"/>
      <c r="AR666" s="120"/>
      <c r="AS666" s="120"/>
      <c r="AT666" s="120"/>
      <c r="AU666" s="120"/>
    </row>
    <row r="667" spans="1:47" ht="15"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609</v>
      </c>
      <c r="AD667" s="187" t="s">
        <v>729</v>
      </c>
      <c r="AE667" s="187"/>
      <c r="AF667" s="187"/>
      <c r="AG667" s="187"/>
      <c r="AH667" s="187"/>
      <c r="AI667" s="187"/>
      <c r="AJ667" s="187"/>
      <c r="AK667" s="187"/>
      <c r="AL667" s="187"/>
      <c r="AM667" s="187"/>
      <c r="AO667" s="120" t="s">
        <v>726</v>
      </c>
      <c r="AP667" s="120"/>
      <c r="AQ667" s="120"/>
      <c r="AR667" s="120"/>
      <c r="AS667" s="120"/>
      <c r="AT667" s="120"/>
      <c r="AU667" s="120"/>
    </row>
    <row r="668" spans="1:47" ht="15"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609</v>
      </c>
      <c r="AD668" s="187" t="s">
        <v>730</v>
      </c>
      <c r="AE668" s="187"/>
      <c r="AF668" s="187"/>
      <c r="AG668" s="187"/>
      <c r="AH668" s="187"/>
      <c r="AI668" s="187"/>
      <c r="AJ668" s="187"/>
      <c r="AK668" s="187"/>
      <c r="AL668" s="187"/>
      <c r="AM668" s="187"/>
      <c r="AO668" s="120" t="s">
        <v>726</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593</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738</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740</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798</v>
      </c>
      <c r="AG11" s="243"/>
      <c r="AH11" s="243"/>
      <c r="AI11" s="247" t="s">
        <v>801</v>
      </c>
      <c r="AJ11" s="248"/>
      <c r="AK11" s="270" t="s">
        <v>819</v>
      </c>
      <c r="AL11" s="271"/>
      <c r="AM11" s="272"/>
      <c r="AY11" s="114">
        <v>12532.88</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609</v>
      </c>
      <c r="AD29" s="237" t="s">
        <v>799</v>
      </c>
      <c r="AE29" s="237"/>
      <c r="AF29" s="237"/>
      <c r="AG29" s="237"/>
      <c r="AH29" s="237"/>
      <c r="AI29" s="237"/>
      <c r="AJ29" s="237"/>
      <c r="AK29" s="153">
        <v>1</v>
      </c>
      <c r="AL29" s="27"/>
      <c r="AM29" s="27"/>
      <c r="AO29" s="149"/>
      <c r="AP29" s="149"/>
      <c r="AQ29" s="149"/>
    </row>
    <row r="30" spans="1:43" hidden="1">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613</v>
      </c>
      <c r="AD30" s="238" t="s">
        <v>800</v>
      </c>
      <c r="AE30" s="238"/>
      <c r="AF30" s="238"/>
      <c r="AG30" s="238"/>
      <c r="AH30" s="238"/>
      <c r="AI30" s="238"/>
      <c r="AJ30" s="238"/>
      <c r="AK30" s="153">
        <v>1</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609</v>
      </c>
      <c r="AD37" s="93" t="s">
        <v>105</v>
      </c>
      <c r="AE37" s="30" t="s">
        <v>232</v>
      </c>
      <c r="AF37" s="135" t="s">
        <v>146</v>
      </c>
      <c r="AG37" s="136" t="s">
        <v>145</v>
      </c>
      <c r="AH37" s="135" t="s">
        <v>144</v>
      </c>
      <c r="AI37" s="136" t="s">
        <v>147</v>
      </c>
      <c r="AJ37" s="136" t="s">
        <v>149</v>
      </c>
      <c r="AK37" s="31">
        <v>2520</v>
      </c>
      <c r="AL37" s="32">
        <v>1</v>
      </c>
      <c r="AM37" s="39">
        <v>2520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2520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609</v>
      </c>
      <c r="AD130" s="235" t="s">
        <v>746</v>
      </c>
      <c r="AE130" s="235"/>
      <c r="AF130" s="235"/>
      <c r="AG130" s="235"/>
      <c r="AH130" s="235"/>
      <c r="AI130" s="235"/>
      <c r="AJ130" s="235"/>
      <c r="AK130" s="45"/>
      <c r="AL130" s="37">
        <v>0</v>
      </c>
      <c r="AM130" s="46"/>
    </row>
    <row r="131" spans="1:43" ht="15" hidden="1"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613</v>
      </c>
      <c r="AD131" s="231" t="s">
        <v>747</v>
      </c>
      <c r="AE131" s="231"/>
      <c r="AF131" s="231"/>
      <c r="AG131" s="231"/>
      <c r="AH131" s="231"/>
      <c r="AI131" s="231"/>
      <c r="AJ131" s="231"/>
      <c r="AK131" s="47">
        <v>0</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609</v>
      </c>
      <c r="AD133" s="230" t="s">
        <v>748</v>
      </c>
      <c r="AE133" s="230"/>
      <c r="AF133" s="230"/>
      <c r="AG133" s="230"/>
      <c r="AH133" s="230"/>
      <c r="AI133" s="230"/>
      <c r="AJ133" s="230"/>
      <c r="AK133" s="153">
        <v>0</v>
      </c>
      <c r="AL133" s="25"/>
      <c r="AM133" s="25"/>
      <c r="AN133" s="2" t="s">
        <v>609</v>
      </c>
      <c r="AO133" s="229" t="s">
        <v>223</v>
      </c>
      <c r="AP133" s="229"/>
      <c r="AQ133" s="229"/>
    </row>
    <row r="134" spans="1:43" hidden="1">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613</v>
      </c>
      <c r="AD134" s="231" t="s">
        <v>749</v>
      </c>
      <c r="AE134" s="231"/>
      <c r="AF134" s="231"/>
      <c r="AG134" s="231"/>
      <c r="AH134" s="231"/>
      <c r="AI134" s="231"/>
      <c r="AJ134" s="231"/>
      <c r="AK134" s="153">
        <v>0</v>
      </c>
      <c r="AL134" s="25"/>
      <c r="AM134" s="25"/>
      <c r="AN134" s="2"/>
      <c r="AO134" s="229" t="s">
        <v>220</v>
      </c>
      <c r="AP134" s="229"/>
      <c r="AQ134" s="229"/>
    </row>
    <row r="135" spans="1:43" ht="15"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609</v>
      </c>
      <c r="AD135" s="230" t="s">
        <v>750</v>
      </c>
      <c r="AE135" s="230"/>
      <c r="AF135" s="230"/>
      <c r="AG135" s="230"/>
      <c r="AH135" s="230"/>
      <c r="AI135" s="230"/>
      <c r="AJ135" s="230"/>
      <c r="AK135" s="153">
        <v>0</v>
      </c>
      <c r="AL135" s="25"/>
      <c r="AM135" s="25"/>
      <c r="AN135" s="2"/>
      <c r="AO135" s="229" t="s">
        <v>219</v>
      </c>
      <c r="AP135" s="229"/>
      <c r="AQ135" s="229"/>
    </row>
    <row r="136" spans="1:43" ht="20.100000000000001" hidden="1" customHeight="1">
      <c r="A136" s="25" t="e">
        <f>IF(SUM(J137:J145)=0,"HIDE","")</f>
        <v>#REF!</v>
      </c>
      <c r="B136" s="228" t="s">
        <v>66</v>
      </c>
      <c r="C136" s="228"/>
      <c r="D136" s="228"/>
      <c r="E136" s="228"/>
      <c r="F136" s="228"/>
      <c r="G136" s="228"/>
      <c r="H136" s="228"/>
      <c r="I136" s="228"/>
      <c r="J136" s="37" t="e">
        <f>SUM(J137:J145)</f>
        <v>#REF!</v>
      </c>
      <c r="K136" s="38"/>
      <c r="AC136" s="25" t="s">
        <v>613</v>
      </c>
      <c r="AD136" s="228" t="s">
        <v>66</v>
      </c>
      <c r="AE136" s="228"/>
      <c r="AF136" s="228"/>
      <c r="AG136" s="228"/>
      <c r="AH136" s="228"/>
      <c r="AI136" s="228"/>
      <c r="AJ136" s="228"/>
      <c r="AK136" s="228"/>
      <c r="AL136" s="37">
        <v>0</v>
      </c>
      <c r="AM136" s="38"/>
    </row>
    <row r="137" spans="1:43" ht="12" hidden="1"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613</v>
      </c>
      <c r="AD137" s="44" t="s">
        <v>46</v>
      </c>
      <c r="AE137" s="148" t="s">
        <v>643</v>
      </c>
      <c r="AF137" s="142" t="s">
        <v>146</v>
      </c>
      <c r="AG137" s="41"/>
      <c r="AH137" s="41"/>
      <c r="AI137" s="41"/>
      <c r="AJ137" s="41"/>
      <c r="AK137" s="39">
        <v>3990</v>
      </c>
      <c r="AL137" s="34">
        <v>0</v>
      </c>
      <c r="AM137" s="39">
        <v>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hidden="1" customHeight="1">
      <c r="A159" s="25" t="e">
        <f>IF($J$160=0,"HIDE","")</f>
        <v>#REF!</v>
      </c>
      <c r="B159" s="228" t="s">
        <v>112</v>
      </c>
      <c r="C159" s="228"/>
      <c r="D159" s="228"/>
      <c r="E159" s="228"/>
      <c r="F159" s="228"/>
      <c r="G159" s="228"/>
      <c r="H159" s="228"/>
      <c r="I159" s="228"/>
      <c r="J159" s="37"/>
      <c r="K159" s="130"/>
      <c r="AC159" s="25" t="s">
        <v>613</v>
      </c>
      <c r="AD159" s="228" t="s">
        <v>112</v>
      </c>
      <c r="AE159" s="228"/>
      <c r="AF159" s="228"/>
      <c r="AG159" s="228"/>
      <c r="AH159" s="228"/>
      <c r="AI159" s="228"/>
      <c r="AJ159" s="228"/>
      <c r="AK159" s="228"/>
      <c r="AL159" s="37"/>
      <c r="AM159" s="130"/>
    </row>
    <row r="160" spans="1:40" ht="12" hidden="1"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613</v>
      </c>
      <c r="AD160" s="44" t="s">
        <v>97</v>
      </c>
      <c r="AE160" s="148" t="s">
        <v>646</v>
      </c>
      <c r="AF160" s="142" t="s">
        <v>146</v>
      </c>
      <c r="AG160" s="41"/>
      <c r="AH160" s="41"/>
      <c r="AI160" s="41"/>
      <c r="AJ160" s="41"/>
      <c r="AK160" s="39">
        <v>840</v>
      </c>
      <c r="AL160" s="34">
        <v>0</v>
      </c>
      <c r="AM160" s="39">
        <v>0</v>
      </c>
      <c r="AN160" s="5">
        <v>0</v>
      </c>
    </row>
    <row r="161" spans="1:43" ht="12" hidden="1" customHeight="1">
      <c r="A161" s="25" t="e">
        <f>IF($J$160=0,"HIDE","")</f>
        <v>#REF!</v>
      </c>
      <c r="B161" s="35"/>
      <c r="C161" s="148"/>
      <c r="D161" s="41"/>
      <c r="E161" s="41"/>
      <c r="F161" s="41"/>
      <c r="G161" s="41"/>
      <c r="H161" s="41"/>
      <c r="I161" s="48"/>
      <c r="J161" s="51"/>
      <c r="K161" s="33"/>
      <c r="L161" s="5"/>
      <c r="AC161" s="25" t="s">
        <v>613</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hidden="1"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613</v>
      </c>
      <c r="AD164" s="44" t="s">
        <v>479</v>
      </c>
      <c r="AE164" s="217" t="s">
        <v>478</v>
      </c>
      <c r="AF164" s="217"/>
      <c r="AG164" s="217"/>
      <c r="AH164" s="217"/>
      <c r="AI164" s="217"/>
      <c r="AJ164" s="41"/>
      <c r="AK164" s="52">
        <v>27.54</v>
      </c>
      <c r="AL164" s="53">
        <v>0</v>
      </c>
      <c r="AM164" s="39">
        <v>0</v>
      </c>
      <c r="AN164" s="5"/>
    </row>
    <row r="165" spans="1:43" ht="12" hidden="1"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613</v>
      </c>
      <c r="AD165" s="44" t="s">
        <v>479</v>
      </c>
      <c r="AE165" s="217" t="s">
        <v>481</v>
      </c>
      <c r="AF165" s="217"/>
      <c r="AG165" s="217"/>
      <c r="AH165" s="217"/>
      <c r="AI165" s="217"/>
      <c r="AJ165" s="41"/>
      <c r="AK165" s="52">
        <v>27.54</v>
      </c>
      <c r="AL165" s="53">
        <v>0</v>
      </c>
      <c r="AM165" s="39">
        <v>0</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hidden="1" customHeight="1">
      <c r="A167" s="25" t="e">
        <f t="shared" si="15"/>
        <v>#REF!</v>
      </c>
      <c r="B167" s="44" t="s">
        <v>480</v>
      </c>
      <c r="C167" s="217" t="s">
        <v>477</v>
      </c>
      <c r="D167" s="217"/>
      <c r="E167" s="217"/>
      <c r="F167" s="217"/>
      <c r="G167" s="217"/>
      <c r="H167" s="41"/>
      <c r="I167" s="54">
        <v>56.78</v>
      </c>
      <c r="J167" s="55" t="e">
        <f>#REF!</f>
        <v>#REF!</v>
      </c>
      <c r="K167" s="39" t="e">
        <f>I167*J167</f>
        <v>#REF!</v>
      </c>
      <c r="L167" s="5"/>
      <c r="AC167" s="25" t="s">
        <v>613</v>
      </c>
      <c r="AD167" s="44" t="s">
        <v>480</v>
      </c>
      <c r="AE167" s="217" t="s">
        <v>477</v>
      </c>
      <c r="AF167" s="217"/>
      <c r="AG167" s="217"/>
      <c r="AH167" s="217"/>
      <c r="AI167" s="217"/>
      <c r="AJ167" s="41"/>
      <c r="AK167" s="54">
        <v>56.78</v>
      </c>
      <c r="AL167" s="55">
        <v>0</v>
      </c>
      <c r="AM167" s="39">
        <v>0</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4</v>
      </c>
      <c r="AM168" s="39">
        <v>110.16</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449.83</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0</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609</v>
      </c>
      <c r="AD268" s="226" t="s">
        <v>789</v>
      </c>
      <c r="AE268" s="226"/>
      <c r="AF268" s="226"/>
      <c r="AG268" s="226"/>
      <c r="AH268" s="226"/>
      <c r="AI268" s="226"/>
      <c r="AJ268" s="226"/>
      <c r="AK268" s="226"/>
      <c r="AL268" s="59">
        <v>0</v>
      </c>
      <c r="AM268" s="119" t="b">
        <v>0</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609</v>
      </c>
      <c r="AD272" s="226" t="s">
        <v>812</v>
      </c>
      <c r="AE272" s="226"/>
      <c r="AF272" s="226"/>
      <c r="AG272" s="226"/>
      <c r="AH272" s="226"/>
      <c r="AI272" s="226"/>
      <c r="AJ272" s="226"/>
      <c r="AK272" s="226"/>
      <c r="AL272" s="59">
        <v>0</v>
      </c>
      <c r="AM272" s="119" t="b">
        <v>0</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693</v>
      </c>
      <c r="AE289" s="226"/>
      <c r="AF289" s="226"/>
      <c r="AG289" s="226"/>
      <c r="AH289" s="226"/>
      <c r="AI289" s="226"/>
      <c r="AJ289" s="226"/>
      <c r="AK289" s="226"/>
      <c r="AL289" s="59">
        <v>0</v>
      </c>
      <c r="AM289" s="125"/>
    </row>
    <row r="290" spans="1:39" ht="14.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609</v>
      </c>
      <c r="AD290" s="226" t="s">
        <v>694</v>
      </c>
      <c r="AE290" s="226"/>
      <c r="AF290" s="226"/>
      <c r="AG290" s="226"/>
      <c r="AH290" s="226"/>
      <c r="AI290" s="226"/>
      <c r="AJ290" s="226"/>
      <c r="AK290" s="226"/>
      <c r="AL290" s="59">
        <v>0</v>
      </c>
      <c r="AM290" s="125"/>
    </row>
    <row r="291" spans="1:39" ht="14.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609</v>
      </c>
      <c r="AD291" s="226" t="s">
        <v>695</v>
      </c>
      <c r="AE291" s="226"/>
      <c r="AF291" s="226"/>
      <c r="AG291" s="226"/>
      <c r="AH291" s="226"/>
      <c r="AI291" s="226"/>
      <c r="AJ291" s="226"/>
      <c r="AK291" s="226"/>
      <c r="AL291" s="59">
        <v>0</v>
      </c>
      <c r="AM291" s="125"/>
    </row>
    <row r="292" spans="1:39" ht="14.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609</v>
      </c>
      <c r="AD292" s="226" t="s">
        <v>696</v>
      </c>
      <c r="AE292" s="226"/>
      <c r="AF292" s="226"/>
      <c r="AG292" s="226"/>
      <c r="AH292" s="226"/>
      <c r="AI292" s="226"/>
      <c r="AJ292" s="226"/>
      <c r="AK292" s="226"/>
      <c r="AL292" s="59">
        <v>0</v>
      </c>
      <c r="AM292" s="125"/>
    </row>
    <row r="293" spans="1:39" ht="14.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609</v>
      </c>
      <c r="AD293" s="226" t="s">
        <v>771</v>
      </c>
      <c r="AE293" s="226"/>
      <c r="AF293" s="226"/>
      <c r="AG293" s="226"/>
      <c r="AH293" s="226"/>
      <c r="AI293" s="226"/>
      <c r="AJ293" s="226"/>
      <c r="AK293" s="226"/>
      <c r="AL293" s="59">
        <v>0</v>
      </c>
      <c r="AM293" s="125"/>
    </row>
    <row r="294" spans="1:39" ht="14.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609</v>
      </c>
      <c r="AD294" s="226" t="s">
        <v>697</v>
      </c>
      <c r="AE294" s="226"/>
      <c r="AF294" s="226"/>
      <c r="AG294" s="226"/>
      <c r="AH294" s="226"/>
      <c r="AI294" s="226"/>
      <c r="AJ294" s="226"/>
      <c r="AK294" s="226"/>
      <c r="AL294" s="59">
        <v>0</v>
      </c>
      <c r="AM294" s="125"/>
    </row>
    <row r="295" spans="1:39" ht="14.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609</v>
      </c>
      <c r="AD295" s="226" t="s">
        <v>760</v>
      </c>
      <c r="AE295" s="226"/>
      <c r="AF295" s="226"/>
      <c r="AG295" s="226"/>
      <c r="AH295" s="226"/>
      <c r="AI295" s="226"/>
      <c r="AJ295" s="226"/>
      <c r="AK295" s="226"/>
      <c r="AL295" s="59">
        <v>0</v>
      </c>
      <c r="AM295" s="125"/>
    </row>
    <row r="296" spans="1:39" ht="14.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609</v>
      </c>
      <c r="AD296" s="226" t="s">
        <v>698</v>
      </c>
      <c r="AE296" s="226"/>
      <c r="AF296" s="226"/>
      <c r="AG296" s="226"/>
      <c r="AH296" s="226"/>
      <c r="AI296" s="226"/>
      <c r="AJ296" s="226"/>
      <c r="AK296" s="226"/>
      <c r="AL296" s="59">
        <v>0</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699</v>
      </c>
      <c r="AE297" s="226"/>
      <c r="AF297" s="226"/>
      <c r="AG297" s="226"/>
      <c r="AH297" s="226"/>
      <c r="AI297" s="226"/>
      <c r="AJ297" s="226"/>
      <c r="AK297" s="226"/>
      <c r="AL297" s="59">
        <v>0</v>
      </c>
      <c r="AM297" s="126" t="s">
        <v>609</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700</v>
      </c>
      <c r="AE298" s="226"/>
      <c r="AF298" s="226"/>
      <c r="AG298" s="226"/>
      <c r="AH298" s="226"/>
      <c r="AI298" s="226"/>
      <c r="AJ298" s="226"/>
      <c r="AK298" s="226"/>
      <c r="AL298" s="59">
        <v>0</v>
      </c>
      <c r="AM298" s="125" t="s">
        <v>613</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701</v>
      </c>
      <c r="AE299" s="226"/>
      <c r="AF299" s="226"/>
      <c r="AG299" s="226"/>
      <c r="AH299" s="226"/>
      <c r="AI299" s="226"/>
      <c r="AJ299" s="226"/>
      <c r="AK299" s="226"/>
      <c r="AL299" s="59">
        <v>0</v>
      </c>
      <c r="AM299" s="125" t="s">
        <v>609</v>
      </c>
    </row>
    <row r="300" spans="1:39" ht="14.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609</v>
      </c>
      <c r="AD300" s="226" t="s">
        <v>702</v>
      </c>
      <c r="AE300" s="226"/>
      <c r="AF300" s="226"/>
      <c r="AG300" s="226"/>
      <c r="AH300" s="226"/>
      <c r="AI300" s="226"/>
      <c r="AJ300" s="226"/>
      <c r="AK300" s="226"/>
      <c r="AL300" s="59">
        <v>0</v>
      </c>
      <c r="AM300" s="125"/>
    </row>
    <row r="301" spans="1:39" ht="14.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609</v>
      </c>
      <c r="AD301" s="226" t="s">
        <v>703</v>
      </c>
      <c r="AE301" s="226"/>
      <c r="AF301" s="226"/>
      <c r="AG301" s="226"/>
      <c r="AH301" s="226"/>
      <c r="AI301" s="226"/>
      <c r="AJ301" s="226"/>
      <c r="AK301" s="226"/>
      <c r="AL301" s="59">
        <v>0</v>
      </c>
      <c r="AM301" s="125"/>
    </row>
    <row r="302" spans="1:39" ht="14.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609</v>
      </c>
      <c r="AD302" s="226" t="s">
        <v>779</v>
      </c>
      <c r="AE302" s="226"/>
      <c r="AF302" s="226"/>
      <c r="AG302" s="226"/>
      <c r="AH302" s="226"/>
      <c r="AI302" s="226"/>
      <c r="AJ302" s="226"/>
      <c r="AK302" s="226"/>
      <c r="AL302" s="59">
        <v>0</v>
      </c>
      <c r="AM302" s="125" t="s">
        <v>609</v>
      </c>
    </row>
    <row r="303" spans="1:39" ht="14.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609</v>
      </c>
      <c r="AD303" s="226" t="s">
        <v>705</v>
      </c>
      <c r="AE303" s="226"/>
      <c r="AF303" s="226"/>
      <c r="AG303" s="226"/>
      <c r="AH303" s="226"/>
      <c r="AI303" s="226"/>
      <c r="AJ303" s="226"/>
      <c r="AK303" s="226"/>
      <c r="AL303" s="59">
        <v>0</v>
      </c>
      <c r="AM303" s="125"/>
    </row>
    <row r="304" spans="1:39" ht="14.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609</v>
      </c>
      <c r="AD304" s="226" t="s">
        <v>706</v>
      </c>
      <c r="AE304" s="226"/>
      <c r="AF304" s="226"/>
      <c r="AG304" s="226"/>
      <c r="AH304" s="226"/>
      <c r="AI304" s="226"/>
      <c r="AJ304" s="226"/>
      <c r="AK304" s="226"/>
      <c r="AL304" s="59">
        <v>0</v>
      </c>
      <c r="AM304" s="125"/>
    </row>
    <row r="305" spans="1:39" ht="14.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609</v>
      </c>
      <c r="AD305" s="226" t="s">
        <v>707</v>
      </c>
      <c r="AE305" s="226"/>
      <c r="AF305" s="226"/>
      <c r="AG305" s="226"/>
      <c r="AH305" s="226"/>
      <c r="AI305" s="226"/>
      <c r="AJ305" s="226"/>
      <c r="AK305" s="226"/>
      <c r="AL305" s="59">
        <v>0</v>
      </c>
      <c r="AM305" s="125"/>
    </row>
    <row r="306" spans="1:39" ht="14.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609</v>
      </c>
      <c r="AD306" s="226" t="s">
        <v>708</v>
      </c>
      <c r="AE306" s="226"/>
      <c r="AF306" s="226"/>
      <c r="AG306" s="226"/>
      <c r="AH306" s="226"/>
      <c r="AI306" s="226"/>
      <c r="AJ306" s="226"/>
      <c r="AK306" s="226"/>
      <c r="AL306" s="59">
        <v>0</v>
      </c>
      <c r="AM306" s="125"/>
    </row>
    <row r="307" spans="1:39" ht="20.100000000000001" hidden="1" customHeight="1">
      <c r="A307" s="25" t="e">
        <f>IF(J307=0,"HIDE","")</f>
        <v>#REF!</v>
      </c>
      <c r="B307" s="224" t="s">
        <v>483</v>
      </c>
      <c r="C307" s="224"/>
      <c r="D307" s="224"/>
      <c r="E307" s="224"/>
      <c r="F307" s="224"/>
      <c r="G307" s="38"/>
      <c r="H307" s="38"/>
      <c r="I307" s="38"/>
      <c r="J307" s="59" t="e">
        <f>SUM(J309:J337)</f>
        <v>#REF!</v>
      </c>
      <c r="K307" s="127"/>
      <c r="AC307" s="25" t="s">
        <v>613</v>
      </c>
      <c r="AD307" s="224" t="s">
        <v>483</v>
      </c>
      <c r="AE307" s="224"/>
      <c r="AF307" s="224"/>
      <c r="AG307" s="224"/>
      <c r="AH307" s="224"/>
      <c r="AI307" s="38"/>
      <c r="AJ307" s="38"/>
      <c r="AK307" s="38"/>
      <c r="AL307" s="59">
        <v>0</v>
      </c>
      <c r="AM307" s="127"/>
    </row>
    <row r="308" spans="1:39" ht="14.1" hidden="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613</v>
      </c>
      <c r="AD308" s="95" t="s">
        <v>412</v>
      </c>
      <c r="AE308" s="189" t="s">
        <v>325</v>
      </c>
      <c r="AF308" s="189"/>
      <c r="AG308" s="189"/>
      <c r="AH308" s="189"/>
      <c r="AI308" s="189"/>
      <c r="AJ308" s="61" t="s">
        <v>332</v>
      </c>
      <c r="AK308" s="39">
        <v>103.02</v>
      </c>
      <c r="AL308" s="62">
        <v>0</v>
      </c>
      <c r="AM308" s="39">
        <v>0</v>
      </c>
    </row>
    <row r="309" spans="1:39" ht="14.1" hidden="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613</v>
      </c>
      <c r="AD309" s="95" t="s">
        <v>410</v>
      </c>
      <c r="AE309" s="189" t="s">
        <v>326</v>
      </c>
      <c r="AF309" s="189"/>
      <c r="AG309" s="189"/>
      <c r="AH309" s="189"/>
      <c r="AI309" s="189"/>
      <c r="AJ309" s="61" t="s">
        <v>330</v>
      </c>
      <c r="AK309" s="39">
        <v>114.07</v>
      </c>
      <c r="AL309" s="62">
        <v>0</v>
      </c>
      <c r="AM309" s="39">
        <v>0</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hidden="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613</v>
      </c>
      <c r="AD312" s="95" t="s">
        <v>404</v>
      </c>
      <c r="AE312" s="189" t="s">
        <v>239</v>
      </c>
      <c r="AF312" s="189"/>
      <c r="AG312" s="189"/>
      <c r="AH312" s="189"/>
      <c r="AI312" s="189"/>
      <c r="AJ312" s="63" t="s">
        <v>333</v>
      </c>
      <c r="AK312" s="39">
        <v>14.8</v>
      </c>
      <c r="AL312" s="64">
        <v>0</v>
      </c>
      <c r="AM312" s="39">
        <v>0</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hidden="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613</v>
      </c>
      <c r="AD316" s="95" t="s">
        <v>405</v>
      </c>
      <c r="AE316" s="189" t="s">
        <v>242</v>
      </c>
      <c r="AF316" s="189"/>
      <c r="AG316" s="189"/>
      <c r="AH316" s="189"/>
      <c r="AI316" s="189"/>
      <c r="AJ316" s="63" t="s">
        <v>334</v>
      </c>
      <c r="AK316" s="39">
        <v>14.3</v>
      </c>
      <c r="AL316" s="64">
        <v>0</v>
      </c>
      <c r="AM316" s="39">
        <v>0</v>
      </c>
    </row>
    <row r="317" spans="1:39" ht="14.1" hidden="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613</v>
      </c>
      <c r="AD317" s="95" t="s">
        <v>405</v>
      </c>
      <c r="AE317" s="189" t="s">
        <v>324</v>
      </c>
      <c r="AF317" s="189"/>
      <c r="AG317" s="189"/>
      <c r="AH317" s="189"/>
      <c r="AI317" s="189"/>
      <c r="AJ317" s="63" t="s">
        <v>334</v>
      </c>
      <c r="AK317" s="39">
        <v>14.3</v>
      </c>
      <c r="AL317" s="64">
        <v>0</v>
      </c>
      <c r="AM317" s="39">
        <v>0</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hidden="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613</v>
      </c>
      <c r="AD319" s="95" t="s">
        <v>405</v>
      </c>
      <c r="AE319" s="189" t="s">
        <v>710</v>
      </c>
      <c r="AF319" s="189"/>
      <c r="AG319" s="189"/>
      <c r="AH319" s="189"/>
      <c r="AI319" s="189"/>
      <c r="AJ319" s="63" t="s">
        <v>334</v>
      </c>
      <c r="AK319" s="39">
        <v>14.3</v>
      </c>
      <c r="AL319" s="64">
        <v>0</v>
      </c>
      <c r="AM319" s="39">
        <v>0</v>
      </c>
    </row>
    <row r="320" spans="1:39" ht="14.1" hidden="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613</v>
      </c>
      <c r="AD320" s="95" t="s">
        <v>406</v>
      </c>
      <c r="AE320" s="189" t="s">
        <v>711</v>
      </c>
      <c r="AF320" s="189"/>
      <c r="AG320" s="189"/>
      <c r="AH320" s="189"/>
      <c r="AI320" s="189"/>
      <c r="AJ320" s="63" t="s">
        <v>335</v>
      </c>
      <c r="AK320" s="39">
        <v>14.3</v>
      </c>
      <c r="AL320" s="64">
        <v>0</v>
      </c>
      <c r="AM320" s="39">
        <v>0</v>
      </c>
    </row>
    <row r="321" spans="1:39" ht="14.1" hidden="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613</v>
      </c>
      <c r="AD321" s="95" t="s">
        <v>406</v>
      </c>
      <c r="AE321" s="189" t="s">
        <v>243</v>
      </c>
      <c r="AF321" s="189"/>
      <c r="AG321" s="189"/>
      <c r="AH321" s="189"/>
      <c r="AI321" s="189"/>
      <c r="AJ321" s="63" t="s">
        <v>335</v>
      </c>
      <c r="AK321" s="39">
        <v>14.3</v>
      </c>
      <c r="AL321" s="64">
        <v>0</v>
      </c>
      <c r="AM321" s="39">
        <v>0</v>
      </c>
    </row>
    <row r="322" spans="1:39" ht="14.1" hidden="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613</v>
      </c>
      <c r="AD322" s="95" t="s">
        <v>406</v>
      </c>
      <c r="AE322" s="189" t="s">
        <v>761</v>
      </c>
      <c r="AF322" s="189"/>
      <c r="AG322" s="189"/>
      <c r="AH322" s="189"/>
      <c r="AI322" s="189"/>
      <c r="AJ322" s="63" t="s">
        <v>335</v>
      </c>
      <c r="AK322" s="39">
        <v>14.3</v>
      </c>
      <c r="AL322" s="64">
        <v>0</v>
      </c>
      <c r="AM322" s="39">
        <v>0</v>
      </c>
    </row>
    <row r="323" spans="1:39" ht="14.1" hidden="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613</v>
      </c>
      <c r="AD323" s="95" t="s">
        <v>406</v>
      </c>
      <c r="AE323" s="189" t="s">
        <v>712</v>
      </c>
      <c r="AF323" s="189"/>
      <c r="AG323" s="189"/>
      <c r="AH323" s="189"/>
      <c r="AI323" s="189"/>
      <c r="AJ323" s="63" t="s">
        <v>335</v>
      </c>
      <c r="AK323" s="39">
        <v>14.3</v>
      </c>
      <c r="AL323" s="64">
        <v>0</v>
      </c>
      <c r="AM323" s="39">
        <v>0</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hidden="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613</v>
      </c>
      <c r="AD326" s="95" t="s">
        <v>408</v>
      </c>
      <c r="AE326" s="189" t="s">
        <v>534</v>
      </c>
      <c r="AF326" s="189"/>
      <c r="AG326" s="189"/>
      <c r="AH326" s="189"/>
      <c r="AI326" s="189"/>
      <c r="AJ326" s="63" t="s">
        <v>337</v>
      </c>
      <c r="AK326" s="39">
        <v>46.71</v>
      </c>
      <c r="AL326" s="64">
        <v>0</v>
      </c>
      <c r="AM326" s="39">
        <v>0</v>
      </c>
    </row>
    <row r="327" spans="1:39" ht="14.1" hidden="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613</v>
      </c>
      <c r="AD327" s="95" t="s">
        <v>346</v>
      </c>
      <c r="AE327" s="189" t="s">
        <v>321</v>
      </c>
      <c r="AF327" s="189"/>
      <c r="AG327" s="189"/>
      <c r="AH327" s="189"/>
      <c r="AI327" s="189"/>
      <c r="AJ327" s="65" t="s">
        <v>338</v>
      </c>
      <c r="AK327" s="39">
        <v>91.36</v>
      </c>
      <c r="AL327" s="64">
        <v>0</v>
      </c>
      <c r="AM327" s="39">
        <v>0</v>
      </c>
    </row>
    <row r="328" spans="1:39" ht="14.1" hidden="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613</v>
      </c>
      <c r="AD328" s="96" t="s">
        <v>343</v>
      </c>
      <c r="AE328" s="189" t="s">
        <v>413</v>
      </c>
      <c r="AF328" s="189"/>
      <c r="AG328" s="189"/>
      <c r="AH328" s="189"/>
      <c r="AI328" s="189"/>
      <c r="AJ328" s="66" t="s">
        <v>247</v>
      </c>
      <c r="AK328" s="31">
        <v>76.349999999999994</v>
      </c>
      <c r="AL328" s="53">
        <v>0</v>
      </c>
      <c r="AM328" s="39">
        <v>0</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hidden="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613</v>
      </c>
      <c r="AD330" s="96" t="s">
        <v>342</v>
      </c>
      <c r="AE330" s="191" t="s">
        <v>414</v>
      </c>
      <c r="AF330" s="191"/>
      <c r="AG330" s="191"/>
      <c r="AH330" s="191"/>
      <c r="AI330" s="191"/>
      <c r="AJ330" s="67" t="s">
        <v>341</v>
      </c>
      <c r="AK330" s="31">
        <v>33.119999999999997</v>
      </c>
      <c r="AL330" s="53">
        <v>0</v>
      </c>
      <c r="AM330" s="39">
        <v>0</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hidden="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613</v>
      </c>
      <c r="AD332" s="96" t="s">
        <v>345</v>
      </c>
      <c r="AE332" s="189" t="s">
        <v>322</v>
      </c>
      <c r="AF332" s="189"/>
      <c r="AG332" s="189"/>
      <c r="AH332" s="189"/>
      <c r="AI332" s="189"/>
      <c r="AJ332" s="68" t="s">
        <v>246</v>
      </c>
      <c r="AK332" s="31">
        <v>1.091607142857143</v>
      </c>
      <c r="AL332" s="53">
        <v>0</v>
      </c>
      <c r="AM332" s="39">
        <v>0</v>
      </c>
    </row>
    <row r="333" spans="1:39" ht="14.1" hidden="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613</v>
      </c>
      <c r="AD333" s="96" t="s">
        <v>501</v>
      </c>
      <c r="AE333" s="225" t="s">
        <v>506</v>
      </c>
      <c r="AF333" s="225"/>
      <c r="AG333" s="225"/>
      <c r="AH333" s="225"/>
      <c r="AI333" s="225"/>
      <c r="AJ333" s="68"/>
      <c r="AK333" s="31">
        <v>2.778</v>
      </c>
      <c r="AL333" s="53">
        <v>0</v>
      </c>
      <c r="AM333" s="39">
        <v>0</v>
      </c>
    </row>
    <row r="334" spans="1:39" ht="14.1" hidden="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613</v>
      </c>
      <c r="AD334" s="96" t="s">
        <v>502</v>
      </c>
      <c r="AE334" s="225" t="s">
        <v>507</v>
      </c>
      <c r="AF334" s="225"/>
      <c r="AG334" s="225"/>
      <c r="AH334" s="225"/>
      <c r="AI334" s="225"/>
      <c r="AJ334" s="68"/>
      <c r="AK334" s="31">
        <v>2.4239999999999999</v>
      </c>
      <c r="AL334" s="53">
        <v>0</v>
      </c>
      <c r="AM334" s="39">
        <v>0</v>
      </c>
    </row>
    <row r="335" spans="1:39" ht="14.1" hidden="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613</v>
      </c>
      <c r="AD335" s="96" t="s">
        <v>505</v>
      </c>
      <c r="AE335" s="189" t="s">
        <v>510</v>
      </c>
      <c r="AF335" s="189"/>
      <c r="AG335" s="189"/>
      <c r="AH335" s="189"/>
      <c r="AI335" s="189"/>
      <c r="AJ335" s="68"/>
      <c r="AK335" s="31">
        <v>1.486</v>
      </c>
      <c r="AL335" s="53">
        <v>0</v>
      </c>
      <c r="AM335" s="39">
        <v>0</v>
      </c>
    </row>
    <row r="336" spans="1:39" ht="14.1" hidden="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613</v>
      </c>
      <c r="AD336" s="96" t="s">
        <v>503</v>
      </c>
      <c r="AE336" s="189" t="s">
        <v>508</v>
      </c>
      <c r="AF336" s="189"/>
      <c r="AG336" s="189"/>
      <c r="AH336" s="189"/>
      <c r="AI336" s="189"/>
      <c r="AJ336" s="27"/>
      <c r="AK336" s="31">
        <v>3.5630000000000002</v>
      </c>
      <c r="AL336" s="53">
        <v>0</v>
      </c>
      <c r="AM336" s="39">
        <v>0</v>
      </c>
    </row>
    <row r="337" spans="1:40" ht="14.1" hidden="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613</v>
      </c>
      <c r="AD337" s="96" t="s">
        <v>504</v>
      </c>
      <c r="AE337" s="189" t="s">
        <v>509</v>
      </c>
      <c r="AF337" s="189"/>
      <c r="AG337" s="189"/>
      <c r="AH337" s="189"/>
      <c r="AI337" s="189"/>
      <c r="AJ337" s="27"/>
      <c r="AK337" s="31">
        <v>5.7619999999999996</v>
      </c>
      <c r="AL337" s="53">
        <v>0</v>
      </c>
      <c r="AM337" s="39">
        <v>0</v>
      </c>
      <c r="AN337" s="5">
        <v>0</v>
      </c>
    </row>
    <row r="338" spans="1:40" ht="20.100000000000001" hidden="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613</v>
      </c>
      <c r="AD338" s="224" t="s">
        <v>433</v>
      </c>
      <c r="AE338" s="224"/>
      <c r="AF338" s="224"/>
      <c r="AG338" s="224"/>
      <c r="AH338" s="224"/>
      <c r="AI338" s="38"/>
      <c r="AJ338" s="38"/>
      <c r="AK338" s="38"/>
      <c r="AL338" s="102">
        <v>0</v>
      </c>
      <c r="AM338" s="128"/>
    </row>
    <row r="339" spans="1:40" ht="19.5" hidden="1" customHeight="1">
      <c r="A339" s="25" t="e">
        <f t="shared" si="30"/>
        <v>#REF!</v>
      </c>
      <c r="B339" s="223" t="s">
        <v>319</v>
      </c>
      <c r="C339" s="223"/>
      <c r="D339" s="223"/>
      <c r="E339" s="223"/>
      <c r="F339" s="223"/>
      <c r="G339" s="223"/>
      <c r="H339" s="223"/>
      <c r="I339" s="69"/>
      <c r="J339" s="70" t="e">
        <f>#REF!*#REF!</f>
        <v>#REF!</v>
      </c>
      <c r="K339" s="39"/>
      <c r="AC339" s="25" t="s">
        <v>613</v>
      </c>
      <c r="AD339" s="223" t="s">
        <v>319</v>
      </c>
      <c r="AE339" s="223"/>
      <c r="AF339" s="223"/>
      <c r="AG339" s="223"/>
      <c r="AH339" s="223"/>
      <c r="AI339" s="223"/>
      <c r="AJ339" s="223"/>
      <c r="AK339" s="69"/>
      <c r="AL339" s="70">
        <v>0</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hidden="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613</v>
      </c>
      <c r="AD341" s="97" t="s">
        <v>298</v>
      </c>
      <c r="AE341" s="220" t="s">
        <v>367</v>
      </c>
      <c r="AF341" s="220"/>
      <c r="AG341" s="220"/>
      <c r="AH341" s="220"/>
      <c r="AI341" s="220"/>
      <c r="AJ341" s="72" t="s">
        <v>298</v>
      </c>
      <c r="AK341" s="31">
        <v>543.17999999999995</v>
      </c>
      <c r="AL341" s="53">
        <v>0</v>
      </c>
      <c r="AM341" s="76">
        <v>0</v>
      </c>
    </row>
    <row r="342" spans="1:40" hidden="1">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613</v>
      </c>
      <c r="AD342" s="97" t="s">
        <v>296</v>
      </c>
      <c r="AE342" s="220" t="s">
        <v>356</v>
      </c>
      <c r="AF342" s="220"/>
      <c r="AG342" s="220"/>
      <c r="AH342" s="220"/>
      <c r="AI342" s="220"/>
      <c r="AJ342" s="72" t="s">
        <v>296</v>
      </c>
      <c r="AK342" s="31">
        <v>156.56</v>
      </c>
      <c r="AL342" s="53">
        <v>0</v>
      </c>
      <c r="AM342" s="76">
        <v>0</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0</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35.699999999999996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hidden="1"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613</v>
      </c>
      <c r="AD592" s="217" t="s">
        <v>235</v>
      </c>
      <c r="AE592" s="217"/>
      <c r="AF592" s="217"/>
      <c r="AG592" s="217"/>
      <c r="AH592" s="217"/>
      <c r="AI592" s="217"/>
      <c r="AJ592" s="217"/>
      <c r="AK592" s="80">
        <v>0</v>
      </c>
      <c r="AL592" s="53">
        <v>0</v>
      </c>
      <c r="AM592" s="34">
        <v>0</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4</v>
      </c>
      <c r="AM594" s="34">
        <v>541.43999999999994</v>
      </c>
      <c r="AN594">
        <v>1610.7840000000001</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6.5</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hidden="1" customHeight="1">
      <c r="A601" s="25" t="e">
        <f t="shared" si="50"/>
        <v>#REF!</v>
      </c>
      <c r="B601" s="217" t="s">
        <v>447</v>
      </c>
      <c r="C601" s="217"/>
      <c r="D601" s="217"/>
      <c r="E601" s="217"/>
      <c r="F601" s="217"/>
      <c r="G601" s="217"/>
      <c r="H601" s="217"/>
      <c r="I601" s="81" t="e">
        <f>#REF!</f>
        <v>#REF!</v>
      </c>
      <c r="J601" s="53" t="e">
        <f t="shared" si="51"/>
        <v>#REF!</v>
      </c>
      <c r="K601" s="34" t="e">
        <f t="shared" si="52"/>
        <v>#REF!</v>
      </c>
      <c r="AC601" s="25" t="s">
        <v>613</v>
      </c>
      <c r="AD601" s="217" t="s">
        <v>447</v>
      </c>
      <c r="AE601" s="217"/>
      <c r="AF601" s="217"/>
      <c r="AG601" s="217"/>
      <c r="AH601" s="217"/>
      <c r="AI601" s="217"/>
      <c r="AJ601" s="217"/>
      <c r="AK601" s="81">
        <v>0</v>
      </c>
      <c r="AL601" s="53">
        <v>0</v>
      </c>
      <c r="AM601" s="34">
        <v>0</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hidden="1"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613</v>
      </c>
      <c r="AD603" s="217" t="s">
        <v>449</v>
      </c>
      <c r="AE603" s="217"/>
      <c r="AF603" s="217"/>
      <c r="AG603" s="217"/>
      <c r="AH603" s="217"/>
      <c r="AI603" s="217"/>
      <c r="AJ603" s="217"/>
      <c r="AK603" s="82">
        <v>0</v>
      </c>
      <c r="AL603" s="53">
        <v>0</v>
      </c>
      <c r="AM603" s="34">
        <v>0</v>
      </c>
      <c r="AN603">
        <v>293.27999999999997</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18</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226.24</v>
      </c>
      <c r="AL619" s="53">
        <v>1</v>
      </c>
      <c r="AM619" s="34">
        <v>226.24</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1018.0800000000002</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2520</v>
      </c>
      <c r="AL624" s="53">
        <v>1</v>
      </c>
      <c r="AM624" s="144">
        <v>2520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hidden="1"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613</v>
      </c>
      <c r="AD631" s="201" t="s">
        <v>467</v>
      </c>
      <c r="AE631" s="201"/>
      <c r="AF631" s="201"/>
      <c r="AG631" s="201"/>
      <c r="AH631" s="201"/>
      <c r="AI631" s="201"/>
      <c r="AJ631" s="201"/>
      <c r="AK631" s="81">
        <v>0</v>
      </c>
      <c r="AL631" s="53">
        <v>0</v>
      </c>
      <c r="AM631" s="144">
        <v>0</v>
      </c>
      <c r="AN631" s="8"/>
      <c r="AO631" s="14" t="s">
        <v>490</v>
      </c>
      <c r="AP631" s="15">
        <v>1904.0640000000001</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449.83</v>
      </c>
      <c r="AL632" s="53">
        <v>1</v>
      </c>
      <c r="AM632" s="144">
        <v>449.83</v>
      </c>
      <c r="AN632" s="8"/>
      <c r="AO632" s="16" t="s">
        <v>491</v>
      </c>
      <c r="AP632" s="4">
        <v>1216.0400000000002</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hidden="1"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613</v>
      </c>
      <c r="AD637" s="195" t="s">
        <v>468</v>
      </c>
      <c r="AE637" s="195"/>
      <c r="AF637" s="195"/>
      <c r="AG637" s="195"/>
      <c r="AH637" s="195"/>
      <c r="AI637" s="195"/>
      <c r="AJ637" s="195"/>
      <c r="AK637" s="81">
        <v>0</v>
      </c>
      <c r="AL637" s="53">
        <v>0</v>
      </c>
      <c r="AM637" s="144">
        <v>0</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1610.7840000000001</v>
      </c>
      <c r="AL638" s="53">
        <v>1</v>
      </c>
      <c r="AM638" s="144">
        <v>1610.7840000000001</v>
      </c>
      <c r="AN638" s="8"/>
      <c r="AO638" s="16" t="s">
        <v>554</v>
      </c>
      <c r="AP638" s="9">
        <v>10096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293.27999999999997</v>
      </c>
      <c r="AL639" s="53">
        <v>1</v>
      </c>
      <c r="AM639" s="144">
        <v>293.27999999999997</v>
      </c>
      <c r="AN639" s="8"/>
      <c r="AO639" s="16" t="s">
        <v>472</v>
      </c>
      <c r="AP639" s="9">
        <v>449.83</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3120.1040000000003</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1018.0800000000002</v>
      </c>
      <c r="AL641" s="53">
        <v>1</v>
      </c>
      <c r="AM641" s="144">
        <v>1018.0800000000002</v>
      </c>
      <c r="AN641" s="8"/>
      <c r="AO641" s="16"/>
      <c r="AP641" s="10">
        <v>13665.934000000001</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13665.933999999999</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13665.933999999999</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-1133.0515</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12532.8825</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782</v>
      </c>
      <c r="AE657" s="191"/>
      <c r="AF657" s="191"/>
      <c r="AG657" s="191"/>
      <c r="AH657" s="191"/>
      <c r="AI657" s="191"/>
      <c r="AJ657" s="191"/>
      <c r="AK657" s="191"/>
      <c r="AL657" s="191"/>
      <c r="AM657" s="191"/>
      <c r="AO657" s="121">
        <v>4</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609</v>
      </c>
      <c r="AD664" s="187" t="s">
        <v>783</v>
      </c>
      <c r="AE664" s="187"/>
      <c r="AF664" s="187"/>
      <c r="AG664" s="187"/>
      <c r="AH664" s="187"/>
      <c r="AI664" s="187"/>
      <c r="AJ664" s="187"/>
      <c r="AK664" s="187"/>
      <c r="AL664" s="187"/>
      <c r="AM664" s="187"/>
      <c r="AO664" s="120" t="s">
        <v>726</v>
      </c>
      <c r="AP664" s="120"/>
      <c r="AQ664" s="120"/>
      <c r="AR664" s="120"/>
      <c r="AS664" s="120"/>
      <c r="AT664" s="120"/>
      <c r="AU664" s="120"/>
    </row>
    <row r="665" spans="1:47" ht="15"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609</v>
      </c>
      <c r="AD665" s="187" t="s">
        <v>727</v>
      </c>
      <c r="AE665" s="187"/>
      <c r="AF665" s="187"/>
      <c r="AG665" s="187"/>
      <c r="AH665" s="187"/>
      <c r="AI665" s="187"/>
      <c r="AJ665" s="187"/>
      <c r="AK665" s="187"/>
      <c r="AL665" s="187"/>
      <c r="AM665" s="187"/>
      <c r="AO665" s="120" t="s">
        <v>726</v>
      </c>
      <c r="AP665" s="120"/>
      <c r="AQ665" s="120"/>
      <c r="AR665" s="120"/>
      <c r="AS665" s="120"/>
      <c r="AT665" s="120"/>
      <c r="AU665" s="120"/>
    </row>
    <row r="666" spans="1:47" ht="15"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609</v>
      </c>
      <c r="AD666" s="187" t="s">
        <v>728</v>
      </c>
      <c r="AE666" s="187"/>
      <c r="AF666" s="187"/>
      <c r="AG666" s="187"/>
      <c r="AH666" s="187"/>
      <c r="AI666" s="187"/>
      <c r="AJ666" s="187"/>
      <c r="AK666" s="187"/>
      <c r="AL666" s="187"/>
      <c r="AM666" s="187"/>
      <c r="AO666" s="120" t="s">
        <v>726</v>
      </c>
      <c r="AP666" s="120"/>
      <c r="AQ666" s="120"/>
      <c r="AR666" s="120"/>
      <c r="AS666" s="120"/>
      <c r="AT666" s="120"/>
      <c r="AU666" s="120"/>
    </row>
    <row r="667" spans="1:47" ht="15"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609</v>
      </c>
      <c r="AD667" s="187" t="s">
        <v>729</v>
      </c>
      <c r="AE667" s="187"/>
      <c r="AF667" s="187"/>
      <c r="AG667" s="187"/>
      <c r="AH667" s="187"/>
      <c r="AI667" s="187"/>
      <c r="AJ667" s="187"/>
      <c r="AK667" s="187"/>
      <c r="AL667" s="187"/>
      <c r="AM667" s="187"/>
      <c r="AO667" s="120" t="s">
        <v>726</v>
      </c>
      <c r="AP667" s="120"/>
      <c r="AQ667" s="120"/>
      <c r="AR667" s="120"/>
      <c r="AS667" s="120"/>
      <c r="AT667" s="120"/>
      <c r="AU667" s="120"/>
    </row>
    <row r="668" spans="1:47" ht="15"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609</v>
      </c>
      <c r="AD668" s="187" t="s">
        <v>730</v>
      </c>
      <c r="AE668" s="187"/>
      <c r="AF668" s="187"/>
      <c r="AG668" s="187"/>
      <c r="AH668" s="187"/>
      <c r="AI668" s="187"/>
      <c r="AJ668" s="187"/>
      <c r="AK668" s="187"/>
      <c r="AL668" s="187"/>
      <c r="AM668" s="187"/>
      <c r="AO668" s="120" t="s">
        <v>726</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593</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803</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804</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741</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798</v>
      </c>
      <c r="AG11" s="243"/>
      <c r="AH11" s="243"/>
      <c r="AI11" s="247" t="s">
        <v>816</v>
      </c>
      <c r="AJ11" s="248"/>
      <c r="AK11" s="270" t="s">
        <v>817</v>
      </c>
      <c r="AL11" s="271"/>
      <c r="AM11" s="272"/>
      <c r="AY11" s="114">
        <v>18302.310000000001</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609</v>
      </c>
      <c r="AD29" s="237" t="s">
        <v>799</v>
      </c>
      <c r="AE29" s="237"/>
      <c r="AF29" s="237"/>
      <c r="AG29" s="237"/>
      <c r="AH29" s="237"/>
      <c r="AI29" s="237"/>
      <c r="AJ29" s="237"/>
      <c r="AK29" s="153">
        <v>1</v>
      </c>
      <c r="AL29" s="27"/>
      <c r="AM29" s="27"/>
      <c r="AO29" s="149"/>
      <c r="AP29" s="149"/>
      <c r="AQ29" s="149"/>
    </row>
    <row r="30" spans="1:43" hidden="1">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613</v>
      </c>
      <c r="AD30" s="238" t="s">
        <v>800</v>
      </c>
      <c r="AE30" s="238"/>
      <c r="AF30" s="238"/>
      <c r="AG30" s="238"/>
      <c r="AH30" s="238"/>
      <c r="AI30" s="238"/>
      <c r="AJ30" s="238"/>
      <c r="AK30" s="153">
        <v>1</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609</v>
      </c>
      <c r="AD37" s="93" t="s">
        <v>105</v>
      </c>
      <c r="AE37" s="30" t="s">
        <v>232</v>
      </c>
      <c r="AF37" s="135" t="s">
        <v>146</v>
      </c>
      <c r="AG37" s="136" t="s">
        <v>145</v>
      </c>
      <c r="AH37" s="135" t="s">
        <v>144</v>
      </c>
      <c r="AI37" s="136" t="s">
        <v>147</v>
      </c>
      <c r="AJ37" s="136" t="s">
        <v>149</v>
      </c>
      <c r="AK37" s="31">
        <v>2520</v>
      </c>
      <c r="AL37" s="32">
        <v>1</v>
      </c>
      <c r="AM37" s="39">
        <v>2520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2520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hidden="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613</v>
      </c>
      <c r="AD130" s="235" t="s">
        <v>639</v>
      </c>
      <c r="AE130" s="235"/>
      <c r="AF130" s="235"/>
      <c r="AG130" s="235"/>
      <c r="AH130" s="235"/>
      <c r="AI130" s="235"/>
      <c r="AJ130" s="235"/>
      <c r="AK130" s="45"/>
      <c r="AL130" s="37" t="s">
        <v>609</v>
      </c>
      <c r="AM130" s="46"/>
    </row>
    <row r="131" spans="1:43" ht="15"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609</v>
      </c>
      <c r="AD131" s="231" t="s">
        <v>808</v>
      </c>
      <c r="AE131" s="231"/>
      <c r="AF131" s="231"/>
      <c r="AG131" s="231"/>
      <c r="AH131" s="231"/>
      <c r="AI131" s="231"/>
      <c r="AJ131" s="231"/>
      <c r="AK131" s="47">
        <v>4</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hidden="1"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613</v>
      </c>
      <c r="AD133" s="230" t="s">
        <v>641</v>
      </c>
      <c r="AE133" s="230"/>
      <c r="AF133" s="230"/>
      <c r="AG133" s="230"/>
      <c r="AH133" s="230"/>
      <c r="AI133" s="230"/>
      <c r="AJ133" s="230"/>
      <c r="AK133" s="153">
        <v>4</v>
      </c>
      <c r="AL133" s="25"/>
      <c r="AM133" s="25"/>
      <c r="AN133" s="2" t="s">
        <v>609</v>
      </c>
      <c r="AO133" s="229" t="s">
        <v>223</v>
      </c>
      <c r="AP133" s="229"/>
      <c r="AQ133" s="229"/>
    </row>
    <row r="134" spans="1:43">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609</v>
      </c>
      <c r="AD134" s="231" t="s">
        <v>809</v>
      </c>
      <c r="AE134" s="231"/>
      <c r="AF134" s="231"/>
      <c r="AG134" s="231"/>
      <c r="AH134" s="231"/>
      <c r="AI134" s="231"/>
      <c r="AJ134" s="231"/>
      <c r="AK134" s="153">
        <v>3</v>
      </c>
      <c r="AL134" s="25"/>
      <c r="AM134" s="25"/>
      <c r="AN134" s="2"/>
      <c r="AO134" s="229" t="s">
        <v>220</v>
      </c>
      <c r="AP134" s="229"/>
      <c r="AQ134" s="229"/>
    </row>
    <row r="135" spans="1:43" ht="15" hidden="1"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613</v>
      </c>
      <c r="AD135" s="230" t="s">
        <v>642</v>
      </c>
      <c r="AE135" s="230"/>
      <c r="AF135" s="230"/>
      <c r="AG135" s="230"/>
      <c r="AH135" s="230"/>
      <c r="AI135" s="230"/>
      <c r="AJ135" s="230"/>
      <c r="AK135" s="153">
        <v>3</v>
      </c>
      <c r="AL135" s="25"/>
      <c r="AM135" s="25"/>
      <c r="AN135" s="2"/>
      <c r="AO135" s="229" t="s">
        <v>219</v>
      </c>
      <c r="AP135" s="229"/>
      <c r="AQ135" s="229"/>
    </row>
    <row r="136" spans="1:43" ht="20.100000000000001" customHeight="1">
      <c r="A136" s="25" t="e">
        <f>IF(SUM(J137:J145)=0,"HIDE","")</f>
        <v>#REF!</v>
      </c>
      <c r="B136" s="228" t="s">
        <v>66</v>
      </c>
      <c r="C136" s="228"/>
      <c r="D136" s="228"/>
      <c r="E136" s="228"/>
      <c r="F136" s="228"/>
      <c r="G136" s="228"/>
      <c r="H136" s="228"/>
      <c r="I136" s="228"/>
      <c r="J136" s="37" t="e">
        <f>SUM(J137:J145)</f>
        <v>#REF!</v>
      </c>
      <c r="K136" s="38"/>
      <c r="AC136" s="25" t="s">
        <v>609</v>
      </c>
      <c r="AD136" s="228" t="s">
        <v>66</v>
      </c>
      <c r="AE136" s="228"/>
      <c r="AF136" s="228"/>
      <c r="AG136" s="228"/>
      <c r="AH136" s="228"/>
      <c r="AI136" s="228"/>
      <c r="AJ136" s="228"/>
      <c r="AK136" s="228"/>
      <c r="AL136" s="37">
        <v>1</v>
      </c>
      <c r="AM136" s="38"/>
    </row>
    <row r="137" spans="1:43" ht="12"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609</v>
      </c>
      <c r="AD137" s="44" t="s">
        <v>46</v>
      </c>
      <c r="AE137" s="148" t="s">
        <v>643</v>
      </c>
      <c r="AF137" s="142" t="s">
        <v>146</v>
      </c>
      <c r="AG137" s="41"/>
      <c r="AH137" s="41"/>
      <c r="AI137" s="41"/>
      <c r="AJ137" s="41"/>
      <c r="AK137" s="39">
        <v>3990</v>
      </c>
      <c r="AL137" s="34">
        <v>1</v>
      </c>
      <c r="AM137" s="39">
        <v>3990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customHeight="1">
      <c r="A159" s="25" t="e">
        <f>IF($J$160=0,"HIDE","")</f>
        <v>#REF!</v>
      </c>
      <c r="B159" s="228" t="s">
        <v>112</v>
      </c>
      <c r="C159" s="228"/>
      <c r="D159" s="228"/>
      <c r="E159" s="228"/>
      <c r="F159" s="228"/>
      <c r="G159" s="228"/>
      <c r="H159" s="228"/>
      <c r="I159" s="228"/>
      <c r="J159" s="37"/>
      <c r="K159" s="130"/>
      <c r="AC159" s="25" t="s">
        <v>609</v>
      </c>
      <c r="AD159" s="228" t="s">
        <v>112</v>
      </c>
      <c r="AE159" s="228"/>
      <c r="AF159" s="228"/>
      <c r="AG159" s="228"/>
      <c r="AH159" s="228"/>
      <c r="AI159" s="228"/>
      <c r="AJ159" s="228"/>
      <c r="AK159" s="228"/>
      <c r="AL159" s="37"/>
      <c r="AM159" s="130"/>
    </row>
    <row r="160" spans="1:40" ht="12"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609</v>
      </c>
      <c r="AD160" s="44" t="s">
        <v>97</v>
      </c>
      <c r="AE160" s="148" t="s">
        <v>646</v>
      </c>
      <c r="AF160" s="142" t="s">
        <v>146</v>
      </c>
      <c r="AG160" s="41"/>
      <c r="AH160" s="41"/>
      <c r="AI160" s="41"/>
      <c r="AJ160" s="41"/>
      <c r="AK160" s="39">
        <v>840</v>
      </c>
      <c r="AL160" s="34">
        <v>2</v>
      </c>
      <c r="AM160" s="39">
        <v>1680</v>
      </c>
      <c r="AN160" s="5">
        <v>5670</v>
      </c>
    </row>
    <row r="161" spans="1:43" ht="12" customHeight="1">
      <c r="A161" s="25" t="e">
        <f>IF($J$160=0,"HIDE","")</f>
        <v>#REF!</v>
      </c>
      <c r="B161" s="35"/>
      <c r="C161" s="148"/>
      <c r="D161" s="41"/>
      <c r="E161" s="41"/>
      <c r="F161" s="41"/>
      <c r="G161" s="41"/>
      <c r="H161" s="41"/>
      <c r="I161" s="48"/>
      <c r="J161" s="51"/>
      <c r="K161" s="33"/>
      <c r="L161" s="5"/>
      <c r="AC161" s="25" t="s">
        <v>609</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609</v>
      </c>
      <c r="AD164" s="44" t="s">
        <v>479</v>
      </c>
      <c r="AE164" s="217" t="s">
        <v>478</v>
      </c>
      <c r="AF164" s="217"/>
      <c r="AG164" s="217"/>
      <c r="AH164" s="217"/>
      <c r="AI164" s="217"/>
      <c r="AJ164" s="41"/>
      <c r="AK164" s="52">
        <v>27.54</v>
      </c>
      <c r="AL164" s="53">
        <v>4</v>
      </c>
      <c r="AM164" s="39">
        <v>110.16</v>
      </c>
      <c r="AN164" s="5"/>
    </row>
    <row r="165" spans="1:43" ht="12"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609</v>
      </c>
      <c r="AD165" s="44" t="s">
        <v>479</v>
      </c>
      <c r="AE165" s="217" t="s">
        <v>481</v>
      </c>
      <c r="AF165" s="217"/>
      <c r="AG165" s="217"/>
      <c r="AH165" s="217"/>
      <c r="AI165" s="217"/>
      <c r="AJ165" s="41"/>
      <c r="AK165" s="52">
        <v>27.54</v>
      </c>
      <c r="AL165" s="53">
        <v>2</v>
      </c>
      <c r="AM165" s="39">
        <v>55.08</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customHeight="1">
      <c r="A167" s="25" t="e">
        <f t="shared" si="15"/>
        <v>#REF!</v>
      </c>
      <c r="B167" s="44" t="s">
        <v>480</v>
      </c>
      <c r="C167" s="217" t="s">
        <v>477</v>
      </c>
      <c r="D167" s="217"/>
      <c r="E167" s="217"/>
      <c r="F167" s="217"/>
      <c r="G167" s="217"/>
      <c r="H167" s="41"/>
      <c r="I167" s="54">
        <v>56.78</v>
      </c>
      <c r="J167" s="55" t="e">
        <f>#REF!</f>
        <v>#REF!</v>
      </c>
      <c r="K167" s="39" t="e">
        <f>I167*J167</f>
        <v>#REF!</v>
      </c>
      <c r="L167" s="5"/>
      <c r="AC167" s="25" t="s">
        <v>609</v>
      </c>
      <c r="AD167" s="44" t="s">
        <v>480</v>
      </c>
      <c r="AE167" s="217" t="s">
        <v>477</v>
      </c>
      <c r="AF167" s="217"/>
      <c r="AG167" s="217"/>
      <c r="AH167" s="217"/>
      <c r="AI167" s="217"/>
      <c r="AJ167" s="41"/>
      <c r="AK167" s="54">
        <v>56.78</v>
      </c>
      <c r="AL167" s="55">
        <v>1</v>
      </c>
      <c r="AM167" s="39">
        <v>56.78</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8</v>
      </c>
      <c r="AM168" s="39">
        <v>220.32</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782.01</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2</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hidden="1">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613</v>
      </c>
      <c r="AD175" s="231" t="s">
        <v>818</v>
      </c>
      <c r="AE175" s="231"/>
      <c r="AF175" s="231"/>
      <c r="AG175" s="231"/>
      <c r="AH175" s="231"/>
      <c r="AI175" s="231"/>
      <c r="AJ175" s="231"/>
      <c r="AK175" s="153">
        <v>0</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609</v>
      </c>
      <c r="AD179" s="230" t="s">
        <v>753</v>
      </c>
      <c r="AE179" s="230"/>
      <c r="AF179" s="230"/>
      <c r="AG179" s="230"/>
      <c r="AH179" s="230"/>
      <c r="AI179" s="230"/>
      <c r="AJ179" s="230"/>
      <c r="AK179" s="153">
        <v>0</v>
      </c>
      <c r="AL179" s="27"/>
      <c r="AM179" s="27"/>
      <c r="AO179" s="229" t="s">
        <v>237</v>
      </c>
      <c r="AP179" s="229"/>
      <c r="AQ179" s="229"/>
    </row>
    <row r="180" spans="1:43" hidden="1">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613</v>
      </c>
      <c r="AD180" s="230" t="s">
        <v>754</v>
      </c>
      <c r="AE180" s="230"/>
      <c r="AF180" s="230"/>
      <c r="AG180" s="230"/>
      <c r="AH180" s="230"/>
      <c r="AI180" s="230"/>
      <c r="AJ180" s="230"/>
      <c r="AK180" s="153">
        <v>0</v>
      </c>
      <c r="AL180" s="27"/>
      <c r="AM180" s="27"/>
      <c r="AO180" s="229" t="s">
        <v>238</v>
      </c>
      <c r="AP180" s="229"/>
      <c r="AQ180" s="229"/>
    </row>
    <row r="181" spans="1:43" ht="20.100000000000001" hidden="1" customHeight="1">
      <c r="A181" s="25" t="e">
        <f t="shared" ref="A181:A205" si="16">IF(J181=0,"HIDE","")</f>
        <v>#REF!</v>
      </c>
      <c r="B181" s="228" t="s">
        <v>486</v>
      </c>
      <c r="C181" s="228"/>
      <c r="D181" s="228"/>
      <c r="E181" s="228"/>
      <c r="F181" s="228"/>
      <c r="G181" s="228"/>
      <c r="H181" s="228"/>
      <c r="I181" s="228"/>
      <c r="J181" s="37" t="e">
        <f>SUM(J182:J187)</f>
        <v>#REF!</v>
      </c>
      <c r="K181" s="38"/>
      <c r="AC181" s="25" t="s">
        <v>613</v>
      </c>
      <c r="AD181" s="228" t="s">
        <v>486</v>
      </c>
      <c r="AE181" s="228"/>
      <c r="AF181" s="228"/>
      <c r="AG181" s="228"/>
      <c r="AH181" s="228"/>
      <c r="AI181" s="228"/>
      <c r="AJ181" s="228"/>
      <c r="AK181" s="228"/>
      <c r="AL181" s="37">
        <v>0</v>
      </c>
      <c r="AM181" s="38"/>
    </row>
    <row r="182" spans="1:43" ht="12" hidden="1"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613</v>
      </c>
      <c r="AD182" s="92" t="s">
        <v>101</v>
      </c>
      <c r="AE182" s="148" t="s">
        <v>193</v>
      </c>
      <c r="AF182" s="138" t="s">
        <v>146</v>
      </c>
      <c r="AG182" s="41"/>
      <c r="AH182" s="41"/>
      <c r="AI182" s="41"/>
      <c r="AJ182" s="41"/>
      <c r="AK182" s="39">
        <v>179</v>
      </c>
      <c r="AL182" s="34">
        <v>0</v>
      </c>
      <c r="AM182" s="39">
        <v>0</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hidden="1"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613</v>
      </c>
      <c r="AD185" s="44" t="s">
        <v>52</v>
      </c>
      <c r="AE185" s="148" t="s">
        <v>113</v>
      </c>
      <c r="AF185" s="138" t="s">
        <v>146</v>
      </c>
      <c r="AG185" s="41"/>
      <c r="AH185" s="41"/>
      <c r="AI185" s="41"/>
      <c r="AJ185" s="41"/>
      <c r="AK185" s="39">
        <v>53</v>
      </c>
      <c r="AL185" s="34">
        <v>0</v>
      </c>
      <c r="AM185" s="39">
        <v>0</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0</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609</v>
      </c>
      <c r="AD268" s="226" t="s">
        <v>789</v>
      </c>
      <c r="AE268" s="226"/>
      <c r="AF268" s="226"/>
      <c r="AG268" s="226"/>
      <c r="AH268" s="226"/>
      <c r="AI268" s="226"/>
      <c r="AJ268" s="226"/>
      <c r="AK268" s="226"/>
      <c r="AL268" s="59">
        <v>0</v>
      </c>
      <c r="AM268" s="119" t="b">
        <v>0</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609</v>
      </c>
      <c r="AD272" s="226" t="s">
        <v>812</v>
      </c>
      <c r="AE272" s="226"/>
      <c r="AF272" s="226"/>
      <c r="AG272" s="226"/>
      <c r="AH272" s="226"/>
      <c r="AI272" s="226"/>
      <c r="AJ272" s="226"/>
      <c r="AK272" s="226"/>
      <c r="AL272" s="59">
        <v>0</v>
      </c>
      <c r="AM272" s="119" t="b">
        <v>0</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693</v>
      </c>
      <c r="AE289" s="226"/>
      <c r="AF289" s="226"/>
      <c r="AG289" s="226"/>
      <c r="AH289" s="226"/>
      <c r="AI289" s="226"/>
      <c r="AJ289" s="226"/>
      <c r="AK289" s="226"/>
      <c r="AL289" s="59">
        <v>0</v>
      </c>
      <c r="AM289" s="125"/>
    </row>
    <row r="290" spans="1:39" ht="14.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609</v>
      </c>
      <c r="AD290" s="226" t="s">
        <v>694</v>
      </c>
      <c r="AE290" s="226"/>
      <c r="AF290" s="226"/>
      <c r="AG290" s="226"/>
      <c r="AH290" s="226"/>
      <c r="AI290" s="226"/>
      <c r="AJ290" s="226"/>
      <c r="AK290" s="226"/>
      <c r="AL290" s="59">
        <v>0</v>
      </c>
      <c r="AM290" s="125"/>
    </row>
    <row r="291" spans="1:39" ht="14.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609</v>
      </c>
      <c r="AD291" s="226" t="s">
        <v>695</v>
      </c>
      <c r="AE291" s="226"/>
      <c r="AF291" s="226"/>
      <c r="AG291" s="226"/>
      <c r="AH291" s="226"/>
      <c r="AI291" s="226"/>
      <c r="AJ291" s="226"/>
      <c r="AK291" s="226"/>
      <c r="AL291" s="59">
        <v>0</v>
      </c>
      <c r="AM291" s="125"/>
    </row>
    <row r="292" spans="1:39" ht="14.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609</v>
      </c>
      <c r="AD292" s="226" t="s">
        <v>696</v>
      </c>
      <c r="AE292" s="226"/>
      <c r="AF292" s="226"/>
      <c r="AG292" s="226"/>
      <c r="AH292" s="226"/>
      <c r="AI292" s="226"/>
      <c r="AJ292" s="226"/>
      <c r="AK292" s="226"/>
      <c r="AL292" s="59">
        <v>0</v>
      </c>
      <c r="AM292" s="125"/>
    </row>
    <row r="293" spans="1:39" ht="14.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609</v>
      </c>
      <c r="AD293" s="226" t="s">
        <v>771</v>
      </c>
      <c r="AE293" s="226"/>
      <c r="AF293" s="226"/>
      <c r="AG293" s="226"/>
      <c r="AH293" s="226"/>
      <c r="AI293" s="226"/>
      <c r="AJ293" s="226"/>
      <c r="AK293" s="226"/>
      <c r="AL293" s="59">
        <v>0</v>
      </c>
      <c r="AM293" s="125"/>
    </row>
    <row r="294" spans="1:39" ht="14.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609</v>
      </c>
      <c r="AD294" s="226" t="s">
        <v>697</v>
      </c>
      <c r="AE294" s="226"/>
      <c r="AF294" s="226"/>
      <c r="AG294" s="226"/>
      <c r="AH294" s="226"/>
      <c r="AI294" s="226"/>
      <c r="AJ294" s="226"/>
      <c r="AK294" s="226"/>
      <c r="AL294" s="59">
        <v>0</v>
      </c>
      <c r="AM294" s="125"/>
    </row>
    <row r="295" spans="1:39" ht="14.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609</v>
      </c>
      <c r="AD295" s="226" t="s">
        <v>760</v>
      </c>
      <c r="AE295" s="226"/>
      <c r="AF295" s="226"/>
      <c r="AG295" s="226"/>
      <c r="AH295" s="226"/>
      <c r="AI295" s="226"/>
      <c r="AJ295" s="226"/>
      <c r="AK295" s="226"/>
      <c r="AL295" s="59">
        <v>0</v>
      </c>
      <c r="AM295" s="125"/>
    </row>
    <row r="296" spans="1:39" ht="14.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609</v>
      </c>
      <c r="AD296" s="226" t="s">
        <v>698</v>
      </c>
      <c r="AE296" s="226"/>
      <c r="AF296" s="226"/>
      <c r="AG296" s="226"/>
      <c r="AH296" s="226"/>
      <c r="AI296" s="226"/>
      <c r="AJ296" s="226"/>
      <c r="AK296" s="226"/>
      <c r="AL296" s="59">
        <v>0</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699</v>
      </c>
      <c r="AE297" s="226"/>
      <c r="AF297" s="226"/>
      <c r="AG297" s="226"/>
      <c r="AH297" s="226"/>
      <c r="AI297" s="226"/>
      <c r="AJ297" s="226"/>
      <c r="AK297" s="226"/>
      <c r="AL297" s="59">
        <v>0</v>
      </c>
      <c r="AM297" s="126" t="s">
        <v>609</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700</v>
      </c>
      <c r="AE298" s="226"/>
      <c r="AF298" s="226"/>
      <c r="AG298" s="226"/>
      <c r="AH298" s="226"/>
      <c r="AI298" s="226"/>
      <c r="AJ298" s="226"/>
      <c r="AK298" s="226"/>
      <c r="AL298" s="59">
        <v>0</v>
      </c>
      <c r="AM298" s="125" t="s">
        <v>609</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701</v>
      </c>
      <c r="AE299" s="226"/>
      <c r="AF299" s="226"/>
      <c r="AG299" s="226"/>
      <c r="AH299" s="226"/>
      <c r="AI299" s="226"/>
      <c r="AJ299" s="226"/>
      <c r="AK299" s="226"/>
      <c r="AL299" s="59">
        <v>0</v>
      </c>
      <c r="AM299" s="125" t="s">
        <v>609</v>
      </c>
    </row>
    <row r="300" spans="1:39" ht="14.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609</v>
      </c>
      <c r="AD300" s="226" t="s">
        <v>702</v>
      </c>
      <c r="AE300" s="226"/>
      <c r="AF300" s="226"/>
      <c r="AG300" s="226"/>
      <c r="AH300" s="226"/>
      <c r="AI300" s="226"/>
      <c r="AJ300" s="226"/>
      <c r="AK300" s="226"/>
      <c r="AL300" s="59">
        <v>0</v>
      </c>
      <c r="AM300" s="125"/>
    </row>
    <row r="301" spans="1:39" ht="14.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609</v>
      </c>
      <c r="AD301" s="226" t="s">
        <v>703</v>
      </c>
      <c r="AE301" s="226"/>
      <c r="AF301" s="226"/>
      <c r="AG301" s="226"/>
      <c r="AH301" s="226"/>
      <c r="AI301" s="226"/>
      <c r="AJ301" s="226"/>
      <c r="AK301" s="226"/>
      <c r="AL301" s="59">
        <v>0</v>
      </c>
      <c r="AM301" s="125"/>
    </row>
    <row r="302" spans="1:39" ht="14.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609</v>
      </c>
      <c r="AD302" s="226" t="s">
        <v>779</v>
      </c>
      <c r="AE302" s="226"/>
      <c r="AF302" s="226"/>
      <c r="AG302" s="226"/>
      <c r="AH302" s="226"/>
      <c r="AI302" s="226"/>
      <c r="AJ302" s="226"/>
      <c r="AK302" s="226"/>
      <c r="AL302" s="59">
        <v>0</v>
      </c>
      <c r="AM302" s="125" t="s">
        <v>609</v>
      </c>
    </row>
    <row r="303" spans="1:39" ht="14.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609</v>
      </c>
      <c r="AD303" s="226" t="s">
        <v>705</v>
      </c>
      <c r="AE303" s="226"/>
      <c r="AF303" s="226"/>
      <c r="AG303" s="226"/>
      <c r="AH303" s="226"/>
      <c r="AI303" s="226"/>
      <c r="AJ303" s="226"/>
      <c r="AK303" s="226"/>
      <c r="AL303" s="59">
        <v>0</v>
      </c>
      <c r="AM303" s="125"/>
    </row>
    <row r="304" spans="1:39" ht="14.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609</v>
      </c>
      <c r="AD304" s="226" t="s">
        <v>706</v>
      </c>
      <c r="AE304" s="226"/>
      <c r="AF304" s="226"/>
      <c r="AG304" s="226"/>
      <c r="AH304" s="226"/>
      <c r="AI304" s="226"/>
      <c r="AJ304" s="226"/>
      <c r="AK304" s="226"/>
      <c r="AL304" s="59">
        <v>0</v>
      </c>
      <c r="AM304" s="125"/>
    </row>
    <row r="305" spans="1:39" ht="14.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609</v>
      </c>
      <c r="AD305" s="226" t="s">
        <v>707</v>
      </c>
      <c r="AE305" s="226"/>
      <c r="AF305" s="226"/>
      <c r="AG305" s="226"/>
      <c r="AH305" s="226"/>
      <c r="AI305" s="226"/>
      <c r="AJ305" s="226"/>
      <c r="AK305" s="226"/>
      <c r="AL305" s="59">
        <v>0</v>
      </c>
      <c r="AM305" s="125"/>
    </row>
    <row r="306" spans="1:39" ht="14.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609</v>
      </c>
      <c r="AD306" s="226" t="s">
        <v>708</v>
      </c>
      <c r="AE306" s="226"/>
      <c r="AF306" s="226"/>
      <c r="AG306" s="226"/>
      <c r="AH306" s="226"/>
      <c r="AI306" s="226"/>
      <c r="AJ306" s="226"/>
      <c r="AK306" s="226"/>
      <c r="AL306" s="59">
        <v>0</v>
      </c>
      <c r="AM306" s="125"/>
    </row>
    <row r="307" spans="1:39" ht="20.100000000000001" hidden="1" customHeight="1">
      <c r="A307" s="25" t="e">
        <f>IF(J307=0,"HIDE","")</f>
        <v>#REF!</v>
      </c>
      <c r="B307" s="224" t="s">
        <v>483</v>
      </c>
      <c r="C307" s="224"/>
      <c r="D307" s="224"/>
      <c r="E307" s="224"/>
      <c r="F307" s="224"/>
      <c r="G307" s="38"/>
      <c r="H307" s="38"/>
      <c r="I307" s="38"/>
      <c r="J307" s="59" t="e">
        <f>SUM(J309:J337)</f>
        <v>#REF!</v>
      </c>
      <c r="K307" s="127"/>
      <c r="AC307" s="25" t="s">
        <v>613</v>
      </c>
      <c r="AD307" s="224" t="s">
        <v>483</v>
      </c>
      <c r="AE307" s="224"/>
      <c r="AF307" s="224"/>
      <c r="AG307" s="224"/>
      <c r="AH307" s="224"/>
      <c r="AI307" s="38"/>
      <c r="AJ307" s="38"/>
      <c r="AK307" s="38"/>
      <c r="AL307" s="59">
        <v>0</v>
      </c>
      <c r="AM307" s="127"/>
    </row>
    <row r="308" spans="1:39" ht="14.1" hidden="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613</v>
      </c>
      <c r="AD308" s="95" t="s">
        <v>412</v>
      </c>
      <c r="AE308" s="189" t="s">
        <v>325</v>
      </c>
      <c r="AF308" s="189"/>
      <c r="AG308" s="189"/>
      <c r="AH308" s="189"/>
      <c r="AI308" s="189"/>
      <c r="AJ308" s="61" t="s">
        <v>332</v>
      </c>
      <c r="AK308" s="39">
        <v>103.02</v>
      </c>
      <c r="AL308" s="62">
        <v>0</v>
      </c>
      <c r="AM308" s="39">
        <v>0</v>
      </c>
    </row>
    <row r="309" spans="1:39" ht="14.1" hidden="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613</v>
      </c>
      <c r="AD309" s="95" t="s">
        <v>410</v>
      </c>
      <c r="AE309" s="189" t="s">
        <v>326</v>
      </c>
      <c r="AF309" s="189"/>
      <c r="AG309" s="189"/>
      <c r="AH309" s="189"/>
      <c r="AI309" s="189"/>
      <c r="AJ309" s="61" t="s">
        <v>330</v>
      </c>
      <c r="AK309" s="39">
        <v>114.07</v>
      </c>
      <c r="AL309" s="62">
        <v>0</v>
      </c>
      <c r="AM309" s="39">
        <v>0</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hidden="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613</v>
      </c>
      <c r="AD312" s="95" t="s">
        <v>404</v>
      </c>
      <c r="AE312" s="189" t="s">
        <v>239</v>
      </c>
      <c r="AF312" s="189"/>
      <c r="AG312" s="189"/>
      <c r="AH312" s="189"/>
      <c r="AI312" s="189"/>
      <c r="AJ312" s="63" t="s">
        <v>333</v>
      </c>
      <c r="AK312" s="39">
        <v>14.8</v>
      </c>
      <c r="AL312" s="64">
        <v>0</v>
      </c>
      <c r="AM312" s="39">
        <v>0</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hidden="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613</v>
      </c>
      <c r="AD316" s="95" t="s">
        <v>405</v>
      </c>
      <c r="AE316" s="189" t="s">
        <v>242</v>
      </c>
      <c r="AF316" s="189"/>
      <c r="AG316" s="189"/>
      <c r="AH316" s="189"/>
      <c r="AI316" s="189"/>
      <c r="AJ316" s="63" t="s">
        <v>334</v>
      </c>
      <c r="AK316" s="39">
        <v>14.3</v>
      </c>
      <c r="AL316" s="64">
        <v>0</v>
      </c>
      <c r="AM316" s="39">
        <v>0</v>
      </c>
    </row>
    <row r="317" spans="1:39" ht="14.1" hidden="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613</v>
      </c>
      <c r="AD317" s="95" t="s">
        <v>405</v>
      </c>
      <c r="AE317" s="189" t="s">
        <v>324</v>
      </c>
      <c r="AF317" s="189"/>
      <c r="AG317" s="189"/>
      <c r="AH317" s="189"/>
      <c r="AI317" s="189"/>
      <c r="AJ317" s="63" t="s">
        <v>334</v>
      </c>
      <c r="AK317" s="39">
        <v>14.3</v>
      </c>
      <c r="AL317" s="64">
        <v>0</v>
      </c>
      <c r="AM317" s="39">
        <v>0</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hidden="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613</v>
      </c>
      <c r="AD319" s="95" t="s">
        <v>405</v>
      </c>
      <c r="AE319" s="189" t="s">
        <v>710</v>
      </c>
      <c r="AF319" s="189"/>
      <c r="AG319" s="189"/>
      <c r="AH319" s="189"/>
      <c r="AI319" s="189"/>
      <c r="AJ319" s="63" t="s">
        <v>334</v>
      </c>
      <c r="AK319" s="39">
        <v>14.3</v>
      </c>
      <c r="AL319" s="64">
        <v>0</v>
      </c>
      <c r="AM319" s="39">
        <v>0</v>
      </c>
    </row>
    <row r="320" spans="1:39" ht="14.1" hidden="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613</v>
      </c>
      <c r="AD320" s="95" t="s">
        <v>406</v>
      </c>
      <c r="AE320" s="189" t="s">
        <v>711</v>
      </c>
      <c r="AF320" s="189"/>
      <c r="AG320" s="189"/>
      <c r="AH320" s="189"/>
      <c r="AI320" s="189"/>
      <c r="AJ320" s="63" t="s">
        <v>335</v>
      </c>
      <c r="AK320" s="39">
        <v>14.3</v>
      </c>
      <c r="AL320" s="64">
        <v>0</v>
      </c>
      <c r="AM320" s="39">
        <v>0</v>
      </c>
    </row>
    <row r="321" spans="1:39" ht="14.1" hidden="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613</v>
      </c>
      <c r="AD321" s="95" t="s">
        <v>406</v>
      </c>
      <c r="AE321" s="189" t="s">
        <v>243</v>
      </c>
      <c r="AF321" s="189"/>
      <c r="AG321" s="189"/>
      <c r="AH321" s="189"/>
      <c r="AI321" s="189"/>
      <c r="AJ321" s="63" t="s">
        <v>335</v>
      </c>
      <c r="AK321" s="39">
        <v>14.3</v>
      </c>
      <c r="AL321" s="64">
        <v>0</v>
      </c>
      <c r="AM321" s="39">
        <v>0</v>
      </c>
    </row>
    <row r="322" spans="1:39" ht="14.1" hidden="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613</v>
      </c>
      <c r="AD322" s="95" t="s">
        <v>406</v>
      </c>
      <c r="AE322" s="189" t="s">
        <v>761</v>
      </c>
      <c r="AF322" s="189"/>
      <c r="AG322" s="189"/>
      <c r="AH322" s="189"/>
      <c r="AI322" s="189"/>
      <c r="AJ322" s="63" t="s">
        <v>335</v>
      </c>
      <c r="AK322" s="39">
        <v>14.3</v>
      </c>
      <c r="AL322" s="64">
        <v>0</v>
      </c>
      <c r="AM322" s="39">
        <v>0</v>
      </c>
    </row>
    <row r="323" spans="1:39" ht="14.1" hidden="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613</v>
      </c>
      <c r="AD323" s="95" t="s">
        <v>406</v>
      </c>
      <c r="AE323" s="189" t="s">
        <v>712</v>
      </c>
      <c r="AF323" s="189"/>
      <c r="AG323" s="189"/>
      <c r="AH323" s="189"/>
      <c r="AI323" s="189"/>
      <c r="AJ323" s="63" t="s">
        <v>335</v>
      </c>
      <c r="AK323" s="39">
        <v>14.3</v>
      </c>
      <c r="AL323" s="64">
        <v>0</v>
      </c>
      <c r="AM323" s="39">
        <v>0</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hidden="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613</v>
      </c>
      <c r="AD326" s="95" t="s">
        <v>408</v>
      </c>
      <c r="AE326" s="189" t="s">
        <v>534</v>
      </c>
      <c r="AF326" s="189"/>
      <c r="AG326" s="189"/>
      <c r="AH326" s="189"/>
      <c r="AI326" s="189"/>
      <c r="AJ326" s="63" t="s">
        <v>337</v>
      </c>
      <c r="AK326" s="39">
        <v>46.71</v>
      </c>
      <c r="AL326" s="64">
        <v>0</v>
      </c>
      <c r="AM326" s="39">
        <v>0</v>
      </c>
    </row>
    <row r="327" spans="1:39" ht="14.1" hidden="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613</v>
      </c>
      <c r="AD327" s="95" t="s">
        <v>346</v>
      </c>
      <c r="AE327" s="189" t="s">
        <v>321</v>
      </c>
      <c r="AF327" s="189"/>
      <c r="AG327" s="189"/>
      <c r="AH327" s="189"/>
      <c r="AI327" s="189"/>
      <c r="AJ327" s="65" t="s">
        <v>338</v>
      </c>
      <c r="AK327" s="39">
        <v>91.36</v>
      </c>
      <c r="AL327" s="64">
        <v>0</v>
      </c>
      <c r="AM327" s="39">
        <v>0</v>
      </c>
    </row>
    <row r="328" spans="1:39" ht="14.1" hidden="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613</v>
      </c>
      <c r="AD328" s="96" t="s">
        <v>343</v>
      </c>
      <c r="AE328" s="189" t="s">
        <v>413</v>
      </c>
      <c r="AF328" s="189"/>
      <c r="AG328" s="189"/>
      <c r="AH328" s="189"/>
      <c r="AI328" s="189"/>
      <c r="AJ328" s="66" t="s">
        <v>247</v>
      </c>
      <c r="AK328" s="31">
        <v>76.349999999999994</v>
      </c>
      <c r="AL328" s="53">
        <v>0</v>
      </c>
      <c r="AM328" s="39">
        <v>0</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hidden="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613</v>
      </c>
      <c r="AD330" s="96" t="s">
        <v>342</v>
      </c>
      <c r="AE330" s="191" t="s">
        <v>414</v>
      </c>
      <c r="AF330" s="191"/>
      <c r="AG330" s="191"/>
      <c r="AH330" s="191"/>
      <c r="AI330" s="191"/>
      <c r="AJ330" s="67" t="s">
        <v>341</v>
      </c>
      <c r="AK330" s="31">
        <v>33.119999999999997</v>
      </c>
      <c r="AL330" s="53">
        <v>0</v>
      </c>
      <c r="AM330" s="39">
        <v>0</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hidden="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613</v>
      </c>
      <c r="AD332" s="96" t="s">
        <v>345</v>
      </c>
      <c r="AE332" s="189" t="s">
        <v>322</v>
      </c>
      <c r="AF332" s="189"/>
      <c r="AG332" s="189"/>
      <c r="AH332" s="189"/>
      <c r="AI332" s="189"/>
      <c r="AJ332" s="68" t="s">
        <v>246</v>
      </c>
      <c r="AK332" s="31">
        <v>1.091607142857143</v>
      </c>
      <c r="AL332" s="53">
        <v>0</v>
      </c>
      <c r="AM332" s="39">
        <v>0</v>
      </c>
    </row>
    <row r="333" spans="1:39" ht="14.1" hidden="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613</v>
      </c>
      <c r="AD333" s="96" t="s">
        <v>501</v>
      </c>
      <c r="AE333" s="225" t="s">
        <v>506</v>
      </c>
      <c r="AF333" s="225"/>
      <c r="AG333" s="225"/>
      <c r="AH333" s="225"/>
      <c r="AI333" s="225"/>
      <c r="AJ333" s="68"/>
      <c r="AK333" s="31">
        <v>2.778</v>
      </c>
      <c r="AL333" s="53">
        <v>0</v>
      </c>
      <c r="AM333" s="39">
        <v>0</v>
      </c>
    </row>
    <row r="334" spans="1:39" ht="14.1" hidden="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613</v>
      </c>
      <c r="AD334" s="96" t="s">
        <v>502</v>
      </c>
      <c r="AE334" s="225" t="s">
        <v>507</v>
      </c>
      <c r="AF334" s="225"/>
      <c r="AG334" s="225"/>
      <c r="AH334" s="225"/>
      <c r="AI334" s="225"/>
      <c r="AJ334" s="68"/>
      <c r="AK334" s="31">
        <v>2.4239999999999999</v>
      </c>
      <c r="AL334" s="53">
        <v>0</v>
      </c>
      <c r="AM334" s="39">
        <v>0</v>
      </c>
    </row>
    <row r="335" spans="1:39" ht="14.1" hidden="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613</v>
      </c>
      <c r="AD335" s="96" t="s">
        <v>505</v>
      </c>
      <c r="AE335" s="189" t="s">
        <v>510</v>
      </c>
      <c r="AF335" s="189"/>
      <c r="AG335" s="189"/>
      <c r="AH335" s="189"/>
      <c r="AI335" s="189"/>
      <c r="AJ335" s="68"/>
      <c r="AK335" s="31">
        <v>1.486</v>
      </c>
      <c r="AL335" s="53">
        <v>0</v>
      </c>
      <c r="AM335" s="39">
        <v>0</v>
      </c>
    </row>
    <row r="336" spans="1:39" ht="14.1" hidden="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613</v>
      </c>
      <c r="AD336" s="96" t="s">
        <v>503</v>
      </c>
      <c r="AE336" s="189" t="s">
        <v>508</v>
      </c>
      <c r="AF336" s="189"/>
      <c r="AG336" s="189"/>
      <c r="AH336" s="189"/>
      <c r="AI336" s="189"/>
      <c r="AJ336" s="27"/>
      <c r="AK336" s="31">
        <v>3.5630000000000002</v>
      </c>
      <c r="AL336" s="53">
        <v>0</v>
      </c>
      <c r="AM336" s="39">
        <v>0</v>
      </c>
    </row>
    <row r="337" spans="1:40" ht="14.1" hidden="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613</v>
      </c>
      <c r="AD337" s="96" t="s">
        <v>504</v>
      </c>
      <c r="AE337" s="189" t="s">
        <v>509</v>
      </c>
      <c r="AF337" s="189"/>
      <c r="AG337" s="189"/>
      <c r="AH337" s="189"/>
      <c r="AI337" s="189"/>
      <c r="AJ337" s="27"/>
      <c r="AK337" s="31">
        <v>5.7619999999999996</v>
      </c>
      <c r="AL337" s="53">
        <v>0</v>
      </c>
      <c r="AM337" s="39">
        <v>0</v>
      </c>
      <c r="AN337" s="5">
        <v>0</v>
      </c>
    </row>
    <row r="338" spans="1:40" ht="20.100000000000001" hidden="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613</v>
      </c>
      <c r="AD338" s="224" t="s">
        <v>433</v>
      </c>
      <c r="AE338" s="224"/>
      <c r="AF338" s="224"/>
      <c r="AG338" s="224"/>
      <c r="AH338" s="224"/>
      <c r="AI338" s="38"/>
      <c r="AJ338" s="38"/>
      <c r="AK338" s="38"/>
      <c r="AL338" s="102">
        <v>0</v>
      </c>
      <c r="AM338" s="128"/>
    </row>
    <row r="339" spans="1:40" ht="19.5" hidden="1" customHeight="1">
      <c r="A339" s="25" t="e">
        <f t="shared" si="30"/>
        <v>#REF!</v>
      </c>
      <c r="B339" s="223" t="s">
        <v>319</v>
      </c>
      <c r="C339" s="223"/>
      <c r="D339" s="223"/>
      <c r="E339" s="223"/>
      <c r="F339" s="223"/>
      <c r="G339" s="223"/>
      <c r="H339" s="223"/>
      <c r="I339" s="69"/>
      <c r="J339" s="70" t="e">
        <f>#REF!*#REF!</f>
        <v>#REF!</v>
      </c>
      <c r="K339" s="39"/>
      <c r="AC339" s="25" t="s">
        <v>613</v>
      </c>
      <c r="AD339" s="223" t="s">
        <v>319</v>
      </c>
      <c r="AE339" s="223"/>
      <c r="AF339" s="223"/>
      <c r="AG339" s="223"/>
      <c r="AH339" s="223"/>
      <c r="AI339" s="223"/>
      <c r="AJ339" s="223"/>
      <c r="AK339" s="69"/>
      <c r="AL339" s="70">
        <v>0</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hidden="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613</v>
      </c>
      <c r="AD341" s="97" t="s">
        <v>298</v>
      </c>
      <c r="AE341" s="220" t="s">
        <v>367</v>
      </c>
      <c r="AF341" s="220"/>
      <c r="AG341" s="220"/>
      <c r="AH341" s="220"/>
      <c r="AI341" s="220"/>
      <c r="AJ341" s="72" t="s">
        <v>298</v>
      </c>
      <c r="AK341" s="31">
        <v>543.17999999999995</v>
      </c>
      <c r="AL341" s="53">
        <v>0</v>
      </c>
      <c r="AM341" s="76">
        <v>0</v>
      </c>
    </row>
    <row r="342" spans="1:40" hidden="1">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613</v>
      </c>
      <c r="AD342" s="97" t="s">
        <v>296</v>
      </c>
      <c r="AE342" s="220" t="s">
        <v>356</v>
      </c>
      <c r="AF342" s="220"/>
      <c r="AG342" s="220"/>
      <c r="AH342" s="220"/>
      <c r="AI342" s="220"/>
      <c r="AJ342" s="72" t="s">
        <v>296</v>
      </c>
      <c r="AK342" s="31">
        <v>156.56</v>
      </c>
      <c r="AL342" s="53">
        <v>0</v>
      </c>
      <c r="AM342" s="76">
        <v>0</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0</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42.199999999999996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609</v>
      </c>
      <c r="AD592" s="217" t="s">
        <v>235</v>
      </c>
      <c r="AE592" s="217"/>
      <c r="AF592" s="217"/>
      <c r="AG592" s="217"/>
      <c r="AH592" s="217"/>
      <c r="AI592" s="217"/>
      <c r="AJ592" s="217"/>
      <c r="AK592" s="80">
        <v>157.91999999999999</v>
      </c>
      <c r="AL592" s="53">
        <v>1</v>
      </c>
      <c r="AM592" s="34">
        <v>157.91999999999999</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5</v>
      </c>
      <c r="AM594" s="34">
        <v>676.8</v>
      </c>
      <c r="AN594">
        <v>1904.0640000000001</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8.5</v>
      </c>
    </row>
    <row r="597" spans="1:40" ht="12" hidden="1"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613</v>
      </c>
      <c r="AD597" s="217" t="s">
        <v>444</v>
      </c>
      <c r="AE597" s="217"/>
      <c r="AF597" s="217"/>
      <c r="AG597" s="217"/>
      <c r="AH597" s="217"/>
      <c r="AI597" s="217"/>
      <c r="AJ597" s="217"/>
      <c r="AK597" s="81">
        <v>0</v>
      </c>
      <c r="AL597" s="53">
        <v>0</v>
      </c>
      <c r="AM597" s="34">
        <v>0</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customHeight="1">
      <c r="A601" s="25" t="e">
        <f t="shared" si="50"/>
        <v>#REF!</v>
      </c>
      <c r="B601" s="217" t="s">
        <v>447</v>
      </c>
      <c r="C601" s="217"/>
      <c r="D601" s="217"/>
      <c r="E601" s="217"/>
      <c r="F601" s="217"/>
      <c r="G601" s="217"/>
      <c r="H601" s="217"/>
      <c r="I601" s="81" t="e">
        <f>#REF!</f>
        <v>#REF!</v>
      </c>
      <c r="J601" s="53" t="e">
        <f t="shared" si="51"/>
        <v>#REF!</v>
      </c>
      <c r="K601" s="34" t="e">
        <f t="shared" si="52"/>
        <v>#REF!</v>
      </c>
      <c r="AC601" s="25" t="s">
        <v>609</v>
      </c>
      <c r="AD601" s="217" t="s">
        <v>447</v>
      </c>
      <c r="AE601" s="217"/>
      <c r="AF601" s="217"/>
      <c r="AG601" s="217"/>
      <c r="AH601" s="217"/>
      <c r="AI601" s="217"/>
      <c r="AJ601" s="217"/>
      <c r="AK601" s="81">
        <v>90.24</v>
      </c>
      <c r="AL601" s="53">
        <v>1</v>
      </c>
      <c r="AM601" s="34">
        <v>90.24</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hidden="1"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613</v>
      </c>
      <c r="AD603" s="217" t="s">
        <v>449</v>
      </c>
      <c r="AE603" s="217"/>
      <c r="AF603" s="217"/>
      <c r="AG603" s="217"/>
      <c r="AH603" s="217"/>
      <c r="AI603" s="217"/>
      <c r="AJ603" s="217"/>
      <c r="AK603" s="82">
        <v>0</v>
      </c>
      <c r="AL603" s="53">
        <v>0</v>
      </c>
      <c r="AM603" s="34">
        <v>0</v>
      </c>
      <c r="AN603">
        <v>383.52</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24</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565.6</v>
      </c>
      <c r="AL619" s="53">
        <v>1</v>
      </c>
      <c r="AM619" s="34">
        <v>565.6</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1357.44</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2520</v>
      </c>
      <c r="AL624" s="53">
        <v>1</v>
      </c>
      <c r="AM624" s="144">
        <v>2520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609</v>
      </c>
      <c r="AD631" s="201" t="s">
        <v>467</v>
      </c>
      <c r="AE631" s="201"/>
      <c r="AF631" s="201"/>
      <c r="AG631" s="201"/>
      <c r="AH631" s="201"/>
      <c r="AI631" s="201"/>
      <c r="AJ631" s="201"/>
      <c r="AK631" s="81">
        <v>5670</v>
      </c>
      <c r="AL631" s="53">
        <v>1</v>
      </c>
      <c r="AM631" s="144">
        <v>5670</v>
      </c>
      <c r="AN631" s="8"/>
      <c r="AO631" s="14" t="s">
        <v>490</v>
      </c>
      <c r="AP631" s="15">
        <v>2287.5839999999998</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782.01</v>
      </c>
      <c r="AL632" s="53">
        <v>1</v>
      </c>
      <c r="AM632" s="144">
        <v>782.01</v>
      </c>
      <c r="AN632" s="8"/>
      <c r="AO632" s="16" t="s">
        <v>491</v>
      </c>
      <c r="AP632" s="4">
        <v>1555.4</v>
      </c>
      <c r="AQ632" s="21">
        <v>0</v>
      </c>
      <c r="AR632" s="196" t="s">
        <v>493</v>
      </c>
      <c r="AS632" s="196"/>
      <c r="AT632" s="196"/>
      <c r="AU632" s="196"/>
      <c r="AV632" s="196"/>
      <c r="AW632" s="204"/>
    </row>
    <row r="633" spans="1:49" ht="12" hidden="1"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613</v>
      </c>
      <c r="AD633" s="201" t="s">
        <v>463</v>
      </c>
      <c r="AE633" s="201"/>
      <c r="AF633" s="201"/>
      <c r="AG633" s="201"/>
      <c r="AH633" s="201"/>
      <c r="AI633" s="201"/>
      <c r="AJ633" s="201"/>
      <c r="AK633" s="81">
        <v>0</v>
      </c>
      <c r="AL633" s="53">
        <v>0</v>
      </c>
      <c r="AM633" s="144">
        <v>0</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hidden="1"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613</v>
      </c>
      <c r="AD637" s="195" t="s">
        <v>468</v>
      </c>
      <c r="AE637" s="195"/>
      <c r="AF637" s="195"/>
      <c r="AG637" s="195"/>
      <c r="AH637" s="195"/>
      <c r="AI637" s="195"/>
      <c r="AJ637" s="195"/>
      <c r="AK637" s="81">
        <v>0</v>
      </c>
      <c r="AL637" s="53">
        <v>0</v>
      </c>
      <c r="AM637" s="144">
        <v>0</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1904.0640000000001</v>
      </c>
      <c r="AL638" s="53">
        <v>1</v>
      </c>
      <c r="AM638" s="144">
        <v>1904.0640000000001</v>
      </c>
      <c r="AN638" s="8"/>
      <c r="AO638" s="16" t="s">
        <v>554</v>
      </c>
      <c r="AP638" s="9">
        <v>15766</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383.52</v>
      </c>
      <c r="AL639" s="53">
        <v>1</v>
      </c>
      <c r="AM639" s="144">
        <v>383.52</v>
      </c>
      <c r="AN639" s="8"/>
      <c r="AO639" s="16" t="s">
        <v>472</v>
      </c>
      <c r="AP639" s="9">
        <v>782.01</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3842.9839999999999</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1357.44</v>
      </c>
      <c r="AL641" s="53">
        <v>1</v>
      </c>
      <c r="AM641" s="144">
        <v>1357.44</v>
      </c>
      <c r="AN641" s="8"/>
      <c r="AO641" s="16"/>
      <c r="AP641" s="10">
        <v>20390.993999999999</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20390.993999999995</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20390.993999999995</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-2088.6804999999999</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18302.313499999997</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814</v>
      </c>
      <c r="AE657" s="191"/>
      <c r="AF657" s="191"/>
      <c r="AG657" s="191"/>
      <c r="AH657" s="191"/>
      <c r="AI657" s="191"/>
      <c r="AJ657" s="191"/>
      <c r="AK657" s="191"/>
      <c r="AL657" s="191"/>
      <c r="AM657" s="191"/>
      <c r="AO657" s="121">
        <v>5</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609</v>
      </c>
      <c r="AD664" s="187" t="s">
        <v>815</v>
      </c>
      <c r="AE664" s="187"/>
      <c r="AF664" s="187"/>
      <c r="AG664" s="187"/>
      <c r="AH664" s="187"/>
      <c r="AI664" s="187"/>
      <c r="AJ664" s="187"/>
      <c r="AK664" s="187"/>
      <c r="AL664" s="187"/>
      <c r="AM664" s="187"/>
      <c r="AO664" s="120" t="s">
        <v>726</v>
      </c>
      <c r="AP664" s="120"/>
      <c r="AQ664" s="120"/>
      <c r="AR664" s="120"/>
      <c r="AS664" s="120"/>
      <c r="AT664" s="120"/>
      <c r="AU664" s="120"/>
    </row>
    <row r="665" spans="1:47" ht="15"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609</v>
      </c>
      <c r="AD665" s="187" t="s">
        <v>727</v>
      </c>
      <c r="AE665" s="187"/>
      <c r="AF665" s="187"/>
      <c r="AG665" s="187"/>
      <c r="AH665" s="187"/>
      <c r="AI665" s="187"/>
      <c r="AJ665" s="187"/>
      <c r="AK665" s="187"/>
      <c r="AL665" s="187"/>
      <c r="AM665" s="187"/>
      <c r="AO665" s="120" t="s">
        <v>726</v>
      </c>
      <c r="AP665" s="120"/>
      <c r="AQ665" s="120"/>
      <c r="AR665" s="120"/>
      <c r="AS665" s="120"/>
      <c r="AT665" s="120"/>
      <c r="AU665" s="120"/>
    </row>
    <row r="666" spans="1:47" ht="15"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609</v>
      </c>
      <c r="AD666" s="187" t="s">
        <v>728</v>
      </c>
      <c r="AE666" s="187"/>
      <c r="AF666" s="187"/>
      <c r="AG666" s="187"/>
      <c r="AH666" s="187"/>
      <c r="AI666" s="187"/>
      <c r="AJ666" s="187"/>
      <c r="AK666" s="187"/>
      <c r="AL666" s="187"/>
      <c r="AM666" s="187"/>
      <c r="AO666" s="120" t="s">
        <v>726</v>
      </c>
      <c r="AP666" s="120"/>
      <c r="AQ666" s="120"/>
      <c r="AR666" s="120"/>
      <c r="AS666" s="120"/>
      <c r="AT666" s="120"/>
      <c r="AU666" s="120"/>
    </row>
    <row r="667" spans="1:47" ht="15"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609</v>
      </c>
      <c r="AD667" s="187" t="s">
        <v>729</v>
      </c>
      <c r="AE667" s="187"/>
      <c r="AF667" s="187"/>
      <c r="AG667" s="187"/>
      <c r="AH667" s="187"/>
      <c r="AI667" s="187"/>
      <c r="AJ667" s="187"/>
      <c r="AK667" s="187"/>
      <c r="AL667" s="187"/>
      <c r="AM667" s="187"/>
      <c r="AO667" s="120" t="s">
        <v>726</v>
      </c>
      <c r="AP667" s="120"/>
      <c r="AQ667" s="120"/>
      <c r="AR667" s="120"/>
      <c r="AS667" s="120"/>
      <c r="AT667" s="120"/>
      <c r="AU667" s="120"/>
    </row>
    <row r="668" spans="1:47" ht="15"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609</v>
      </c>
      <c r="AD668" s="187" t="s">
        <v>730</v>
      </c>
      <c r="AE668" s="187"/>
      <c r="AF668" s="187"/>
      <c r="AG668" s="187"/>
      <c r="AH668" s="187"/>
      <c r="AI668" s="187"/>
      <c r="AJ668" s="187"/>
      <c r="AK668" s="187"/>
      <c r="AL668" s="187"/>
      <c r="AM668" s="187"/>
      <c r="AO668" s="120" t="s">
        <v>726</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filterMode="1"/>
  <dimension ref="A1:AZ710"/>
  <sheetViews>
    <sheetView topLeftCell="AD1" zoomScale="118" zoomScaleNormal="118" workbookViewId="0">
      <selection activeCell="AD6" sqref="AD6"/>
    </sheetView>
  </sheetViews>
  <sheetFormatPr defaultRowHeight="15"/>
  <cols>
    <col min="1" max="1" width="12.7109375" style="27" hidden="1" customWidth="1"/>
    <col min="2" max="2" width="14.42578125" style="27" hidden="1" customWidth="1"/>
    <col min="3" max="3" width="60" style="27" hidden="1" customWidth="1"/>
    <col min="4" max="5" width="5.5703125" style="27" hidden="1" customWidth="1"/>
    <col min="6" max="6" width="14.5703125" style="27" hidden="1" customWidth="1"/>
    <col min="7" max="7" width="15.5703125" style="27" hidden="1" customWidth="1"/>
    <col min="8" max="8" width="6.42578125" style="27" hidden="1" customWidth="1"/>
    <col min="9" max="9" width="8.85546875" style="27" hidden="1" customWidth="1"/>
    <col min="10" max="10" width="6" style="27" hidden="1" customWidth="1"/>
    <col min="11" max="11" width="7.140625" style="27" hidden="1" customWidth="1"/>
    <col min="12" max="12" width="1.5703125" hidden="1" customWidth="1"/>
    <col min="13" max="13" width="47.5703125" hidden="1" customWidth="1"/>
    <col min="14" max="14" width="13.42578125" hidden="1" customWidth="1"/>
    <col min="15" max="15" width="12.28515625" hidden="1" customWidth="1"/>
    <col min="16" max="28" width="9.140625" hidden="1" customWidth="1"/>
    <col min="29" max="29" width="0" hidden="1" customWidth="1"/>
    <col min="30" max="30" width="14.42578125" customWidth="1"/>
    <col min="31" max="31" width="60" customWidth="1"/>
    <col min="32" max="33" width="5.5703125" customWidth="1"/>
    <col min="34" max="34" width="14.5703125" customWidth="1"/>
    <col min="35" max="35" width="15.5703125" customWidth="1"/>
    <col min="36" max="36" width="6.42578125" customWidth="1"/>
    <col min="37" max="37" width="8.85546875" customWidth="1"/>
    <col min="38" max="38" width="6" customWidth="1"/>
    <col min="39" max="39" width="7.140625" customWidth="1"/>
    <col min="40" max="40" width="1.5703125" hidden="1" customWidth="1"/>
    <col min="41" max="47" width="0" hidden="1" customWidth="1"/>
    <col min="48" max="52" width="9.140625" hidden="1" customWidth="1"/>
    <col min="53" max="56" width="9.140625" customWidth="1"/>
  </cols>
  <sheetData>
    <row r="1" spans="1:51" ht="24" customHeight="1">
      <c r="A1" s="259"/>
      <c r="B1" s="260" t="s">
        <v>419</v>
      </c>
      <c r="C1" s="261"/>
      <c r="D1" s="262" t="s">
        <v>218</v>
      </c>
      <c r="E1" s="263"/>
      <c r="F1" s="264"/>
      <c r="G1" s="268" t="str">
        <f>CONCATENATE("Korte beschrijving  ",G11)</f>
        <v xml:space="preserve">Korte beschrijving  </v>
      </c>
      <c r="H1" s="268"/>
      <c r="I1" s="268"/>
      <c r="J1" s="268"/>
      <c r="K1" s="268"/>
      <c r="AC1" s="259"/>
      <c r="AD1" s="260" t="s">
        <v>419</v>
      </c>
      <c r="AE1" s="261"/>
      <c r="AF1" s="262" t="s">
        <v>218</v>
      </c>
      <c r="AG1" s="263"/>
      <c r="AH1" s="264"/>
      <c r="AI1" s="268" t="s">
        <v>592</v>
      </c>
      <c r="AJ1" s="268"/>
      <c r="AK1" s="268"/>
      <c r="AL1" s="268"/>
      <c r="AM1" s="268"/>
    </row>
    <row r="2" spans="1:51" ht="15" customHeight="1">
      <c r="A2" s="259"/>
      <c r="B2" s="260"/>
      <c r="C2" s="261"/>
      <c r="D2" s="265"/>
      <c r="E2" s="266"/>
      <c r="F2" s="267"/>
      <c r="G2" s="269" t="s">
        <v>420</v>
      </c>
      <c r="H2" s="269"/>
      <c r="I2" s="269"/>
      <c r="J2" s="269"/>
      <c r="K2" s="269"/>
      <c r="AC2" s="259"/>
      <c r="AD2" s="260"/>
      <c r="AE2" s="261"/>
      <c r="AF2" s="265"/>
      <c r="AG2" s="266"/>
      <c r="AH2" s="267"/>
      <c r="AI2" s="269" t="s">
        <v>420</v>
      </c>
      <c r="AJ2" s="269"/>
      <c r="AK2" s="269"/>
      <c r="AL2" s="269"/>
      <c r="AM2" s="269"/>
    </row>
    <row r="3" spans="1:51" ht="18" customHeight="1">
      <c r="A3" s="25"/>
      <c r="B3" s="253" t="e">
        <f>IF(#REF!=1,"Verdeelbord geleverd en geplaatst door DX Electro bvba","Verdeelbord geleverd + geplaatst door electro-installateur of uzelf")</f>
        <v>#REF!</v>
      </c>
      <c r="C3" s="253"/>
      <c r="D3" s="254" t="e">
        <f>#REF!</f>
        <v>#REF!</v>
      </c>
      <c r="E3" s="254"/>
      <c r="F3" s="254"/>
      <c r="G3" s="255" t="e">
        <f>B16</f>
        <v>#REF!</v>
      </c>
      <c r="H3" s="255"/>
      <c r="I3" s="255"/>
      <c r="J3" s="255"/>
      <c r="K3" s="255"/>
      <c r="AC3" s="25"/>
      <c r="AD3" s="253" t="s">
        <v>593</v>
      </c>
      <c r="AE3" s="253"/>
      <c r="AF3" s="254" t="s">
        <v>591</v>
      </c>
      <c r="AG3" s="254"/>
      <c r="AH3" s="254"/>
      <c r="AI3" s="255" t="s">
        <v>736</v>
      </c>
      <c r="AJ3" s="255"/>
      <c r="AK3" s="255"/>
      <c r="AL3" s="255"/>
      <c r="AM3" s="255"/>
    </row>
    <row r="4" spans="1:51" ht="18" customHeight="1">
      <c r="A4" s="25"/>
      <c r="B4" s="253" t="e">
        <f>IF(#REF!=1,"Alle leidingen worden geplaatst door DX Electro bvba","Alle leidingen worden geplaatst door electro-installateur of uzelf")</f>
        <v>#REF!</v>
      </c>
      <c r="C4" s="253"/>
      <c r="D4" s="254" t="e">
        <f>CONCATENATE(#REF!," ",#REF!)</f>
        <v>#REF!</v>
      </c>
      <c r="E4" s="254"/>
      <c r="F4" s="254"/>
      <c r="G4" s="255" t="e">
        <f>B17</f>
        <v>#REF!</v>
      </c>
      <c r="H4" s="255"/>
      <c r="I4" s="255"/>
      <c r="J4" s="255"/>
      <c r="K4" s="255"/>
      <c r="AC4" s="25"/>
      <c r="AD4" s="253" t="s">
        <v>594</v>
      </c>
      <c r="AE4" s="253"/>
      <c r="AF4" s="254" t="s">
        <v>595</v>
      </c>
      <c r="AG4" s="254"/>
      <c r="AH4" s="254"/>
      <c r="AI4" s="255" t="s">
        <v>596</v>
      </c>
      <c r="AJ4" s="255"/>
      <c r="AK4" s="255"/>
      <c r="AL4" s="255"/>
      <c r="AM4" s="255"/>
    </row>
    <row r="5" spans="1:51" ht="18" customHeight="1">
      <c r="A5" s="25"/>
      <c r="B5" s="253"/>
      <c r="C5" s="253"/>
      <c r="D5" s="256" t="e">
        <f>CONCATENATE(#REF!,"   ",#REF!)</f>
        <v>#REF!</v>
      </c>
      <c r="E5" s="257"/>
      <c r="F5" s="258"/>
      <c r="G5" s="244" t="e">
        <f>CONCATENATE(#REF!," audio-zone",IF(#REF!&gt;1,"s",""))</f>
        <v>#REF!</v>
      </c>
      <c r="H5" s="246"/>
      <c r="I5" s="244" t="e">
        <f>CONCATENATE(#REF!," kamer",IF(#REF!&gt;1,"s",""))</f>
        <v>#REF!</v>
      </c>
      <c r="J5" s="245"/>
      <c r="K5" s="246"/>
      <c r="L5" s="7"/>
      <c r="M5" s="7"/>
      <c r="AC5" s="25"/>
      <c r="AD5" s="253"/>
      <c r="AE5" s="253"/>
      <c r="AF5" s="256" t="s">
        <v>597</v>
      </c>
      <c r="AG5" s="257"/>
      <c r="AH5" s="258"/>
      <c r="AI5" s="244" t="s">
        <v>802</v>
      </c>
      <c r="AJ5" s="246"/>
      <c r="AK5" s="244" t="s">
        <v>598</v>
      </c>
      <c r="AL5" s="245"/>
      <c r="AM5" s="246"/>
      <c r="AN5" s="7"/>
      <c r="AO5" s="7"/>
    </row>
    <row r="6" spans="1:51" ht="18" customHeight="1">
      <c r="A6" s="25"/>
      <c r="B6" s="134" t="s">
        <v>209</v>
      </c>
      <c r="C6" s="150" t="s">
        <v>435</v>
      </c>
      <c r="D6" s="26" t="s">
        <v>426</v>
      </c>
      <c r="E6" s="252" t="e">
        <f>#REF!</f>
        <v>#REF!</v>
      </c>
      <c r="F6" s="252"/>
      <c r="G6" s="243" t="e">
        <f>CONCATENATE((#REF!+#REF!)," beeld-zone",IF((#REF!+#REF!)&gt;1,"s",""))</f>
        <v>#REF!</v>
      </c>
      <c r="H6" s="243"/>
      <c r="I6" s="244" t="e">
        <f>CONCATENATE(#REF!," slaapkamer",IF(#REF!&gt;1,"s",""))</f>
        <v>#REF!</v>
      </c>
      <c r="J6" s="245"/>
      <c r="K6" s="246"/>
      <c r="AC6" s="25"/>
      <c r="AD6" s="134" t="s">
        <v>209</v>
      </c>
      <c r="AE6" s="150" t="s">
        <v>435</v>
      </c>
      <c r="AF6" s="26" t="s">
        <v>426</v>
      </c>
      <c r="AG6" s="252" t="s">
        <v>421</v>
      </c>
      <c r="AH6" s="252"/>
      <c r="AI6" s="243" t="s">
        <v>803</v>
      </c>
      <c r="AJ6" s="243"/>
      <c r="AK6" s="244" t="s">
        <v>599</v>
      </c>
      <c r="AL6" s="245"/>
      <c r="AM6" s="246"/>
    </row>
    <row r="7" spans="1:51" ht="18" customHeight="1">
      <c r="A7" s="25"/>
      <c r="B7" s="134" t="s">
        <v>429</v>
      </c>
      <c r="C7" s="150" t="s">
        <v>436</v>
      </c>
      <c r="D7" s="26" t="s">
        <v>427</v>
      </c>
      <c r="E7" s="252" t="e">
        <f>#REF!</f>
        <v>#REF!</v>
      </c>
      <c r="F7" s="252"/>
      <c r="G7" s="243" t="e">
        <f>CONCATENATE(#REF!," audio-bron",IF(#REF!&gt;1,"nen",""))</f>
        <v>#REF!</v>
      </c>
      <c r="H7" s="243"/>
      <c r="I7" s="244" t="e">
        <f>CONCATENATE(#REF!," badkamer",IF(#REF!&gt;1,"s",""))</f>
        <v>#REF!</v>
      </c>
      <c r="J7" s="245"/>
      <c r="K7" s="246"/>
      <c r="AC7" s="25"/>
      <c r="AD7" s="134" t="s">
        <v>429</v>
      </c>
      <c r="AE7" s="150" t="s">
        <v>436</v>
      </c>
      <c r="AF7" s="26" t="s">
        <v>427</v>
      </c>
      <c r="AG7" s="252" t="s">
        <v>422</v>
      </c>
      <c r="AH7" s="252"/>
      <c r="AI7" s="243" t="s">
        <v>781</v>
      </c>
      <c r="AJ7" s="243"/>
      <c r="AK7" s="244" t="s">
        <v>600</v>
      </c>
      <c r="AL7" s="245"/>
      <c r="AM7" s="246"/>
    </row>
    <row r="8" spans="1:51" ht="18" customHeight="1">
      <c r="A8" s="25"/>
      <c r="C8" s="27" t="s">
        <v>475</v>
      </c>
      <c r="D8" s="28" t="s">
        <v>428</v>
      </c>
      <c r="E8" s="252" t="e">
        <f>#REF!</f>
        <v>#REF!</v>
      </c>
      <c r="F8" s="252"/>
      <c r="G8" s="243" t="e">
        <f>CONCATENATE((#REF!+#REF!)," beeld-bron",IF((#REF!+#REF!)&gt;1,"nen",""))</f>
        <v>#REF!</v>
      </c>
      <c r="H8" s="243"/>
      <c r="I8" s="244" t="e">
        <f>CONCATENATE(#REF!," tuinkamers")</f>
        <v>#REF!</v>
      </c>
      <c r="J8" s="245"/>
      <c r="K8" s="246"/>
      <c r="AC8" s="25"/>
      <c r="AD8" s="27"/>
      <c r="AE8" s="27" t="s">
        <v>475</v>
      </c>
      <c r="AF8" s="28" t="s">
        <v>428</v>
      </c>
      <c r="AG8" s="252" t="s">
        <v>423</v>
      </c>
      <c r="AH8" s="252"/>
      <c r="AI8" s="243" t="s">
        <v>804</v>
      </c>
      <c r="AJ8" s="243"/>
      <c r="AK8" s="244" t="s">
        <v>601</v>
      </c>
      <c r="AL8" s="245"/>
      <c r="AM8" s="246"/>
    </row>
    <row r="9" spans="1:51" ht="18" customHeight="1">
      <c r="A9" s="25"/>
      <c r="B9" s="116"/>
      <c r="C9" s="117"/>
      <c r="D9" s="243" t="e">
        <f>IF(#REF!=0,"GEEN TSW-552 voorzien",CONCATENATE(#REF!," x touchpanel TSW-552"))</f>
        <v>#REF!</v>
      </c>
      <c r="E9" s="243"/>
      <c r="F9" s="243"/>
      <c r="G9" s="243" t="e">
        <f>CONCATENATE(#REF!," VERW-zones")</f>
        <v>#REF!</v>
      </c>
      <c r="H9" s="243"/>
      <c r="I9" s="244" t="e">
        <f>CONCATENATE(#REF!," bew. Melder",IF(#REF!&gt;1,"s",""))</f>
        <v>#REF!</v>
      </c>
      <c r="J9" s="245"/>
      <c r="K9" s="246"/>
      <c r="AC9" s="25"/>
      <c r="AD9" s="116"/>
      <c r="AE9" s="117"/>
      <c r="AF9" s="243" t="s">
        <v>602</v>
      </c>
      <c r="AG9" s="243"/>
      <c r="AH9" s="243"/>
      <c r="AI9" s="243" t="s">
        <v>765</v>
      </c>
      <c r="AJ9" s="243"/>
      <c r="AK9" s="244" t="s">
        <v>774</v>
      </c>
      <c r="AL9" s="245"/>
      <c r="AM9" s="246"/>
    </row>
    <row r="10" spans="1:51">
      <c r="A10" s="25"/>
      <c r="B10" s="115"/>
      <c r="C10" s="118"/>
      <c r="D10" s="243" t="e">
        <f>IF(#REF!=0,"GEEN TSW-752 voorzien",CONCATENATE(#REF!," x touchpanel TSW-752"))</f>
        <v>#REF!</v>
      </c>
      <c r="E10" s="243"/>
      <c r="F10" s="243"/>
      <c r="G10" s="243" t="e">
        <f>CONCATENATE((#REF!+#REF!+#REF!)," paar LS BINNEN")</f>
        <v>#REF!</v>
      </c>
      <c r="H10" s="243"/>
      <c r="I10" s="244" t="e">
        <f>CONCATENATE(#REF!," paar LS BUITEN")</f>
        <v>#REF!</v>
      </c>
      <c r="J10" s="245"/>
      <c r="K10" s="246"/>
      <c r="AC10" s="25"/>
      <c r="AD10" s="115"/>
      <c r="AE10" s="118"/>
      <c r="AF10" s="243" t="s">
        <v>605</v>
      </c>
      <c r="AG10" s="243"/>
      <c r="AH10" s="243"/>
      <c r="AI10" s="243" t="s">
        <v>825</v>
      </c>
      <c r="AJ10" s="243"/>
      <c r="AK10" s="244" t="s">
        <v>606</v>
      </c>
      <c r="AL10" s="245"/>
      <c r="AM10" s="246"/>
    </row>
    <row r="11" spans="1:51">
      <c r="A11" s="25"/>
      <c r="B11" s="115"/>
      <c r="C11" s="132"/>
      <c r="D11" s="243" t="e">
        <f>IF(#REF!=0,"GEEN TSW-1052 voorzien",CONCATENATE(#REF!," x touchpanel TSW-1052"))</f>
        <v>#REF!</v>
      </c>
      <c r="E11" s="243"/>
      <c r="F11" s="243"/>
      <c r="G11" s="247"/>
      <c r="H11" s="248"/>
      <c r="I11" s="270" t="e">
        <f>CONCATENATE(W11," € Excl. BTW")</f>
        <v>#REF!</v>
      </c>
      <c r="J11" s="271"/>
      <c r="K11" s="272"/>
      <c r="W11" s="114" t="e">
        <f>ROUND(J647,2)</f>
        <v>#REF!</v>
      </c>
      <c r="AC11" s="25"/>
      <c r="AD11" s="115"/>
      <c r="AE11" s="132"/>
      <c r="AF11" s="243" t="s">
        <v>798</v>
      </c>
      <c r="AG11" s="243"/>
      <c r="AH11" s="243"/>
      <c r="AI11" s="247" t="s">
        <v>828</v>
      </c>
      <c r="AJ11" s="248"/>
      <c r="AK11" s="270" t="s">
        <v>826</v>
      </c>
      <c r="AL11" s="271"/>
      <c r="AM11" s="272"/>
      <c r="AY11" s="114">
        <v>19078.09</v>
      </c>
    </row>
    <row r="12" spans="1:51">
      <c r="A12" s="25"/>
      <c r="B12" s="242" t="e">
        <f>CONCATENATE("Uw Y-O-U-R home systeem ",#REF!," werd als volgt opgebouwd:")</f>
        <v>#REF!</v>
      </c>
      <c r="C12" s="242"/>
      <c r="D12" s="242"/>
      <c r="E12" s="242"/>
      <c r="F12" s="242"/>
      <c r="G12" s="242"/>
      <c r="H12" s="242"/>
      <c r="I12" s="91"/>
      <c r="J12" s="152"/>
      <c r="K12" s="152"/>
      <c r="AC12" s="25"/>
      <c r="AD12" s="242" t="s">
        <v>608</v>
      </c>
      <c r="AE12" s="242"/>
      <c r="AF12" s="242"/>
      <c r="AG12" s="242"/>
      <c r="AH12" s="242"/>
      <c r="AI12" s="242"/>
      <c r="AJ12" s="242"/>
      <c r="AK12" s="91"/>
      <c r="AL12" s="152"/>
      <c r="AM12" s="152"/>
    </row>
    <row r="13" spans="1:51">
      <c r="A13" s="25" t="e">
        <f>IF(I13=0,"HIDE","")</f>
        <v>#REF!</v>
      </c>
      <c r="B13" s="237" t="e">
        <f>CONCATENATE("Alle Y-O-U-R home mogelijkheden zijn voorzien in ",#REF!," slaapkamers .")</f>
        <v>#REF!</v>
      </c>
      <c r="C13" s="237"/>
      <c r="D13" s="237"/>
      <c r="E13" s="237"/>
      <c r="F13" s="237"/>
      <c r="G13" s="237"/>
      <c r="H13" s="237"/>
      <c r="I13" s="153" t="e">
        <f>#REF!</f>
        <v>#REF!</v>
      </c>
      <c r="J13" s="151"/>
      <c r="K13" s="151"/>
      <c r="L13" s="2"/>
      <c r="M13" s="149"/>
      <c r="N13" s="149"/>
      <c r="O13" s="149"/>
      <c r="AC13" s="25" t="s">
        <v>609</v>
      </c>
      <c r="AD13" s="237" t="s">
        <v>610</v>
      </c>
      <c r="AE13" s="237"/>
      <c r="AF13" s="237"/>
      <c r="AG13" s="237"/>
      <c r="AH13" s="237"/>
      <c r="AI13" s="237"/>
      <c r="AJ13" s="237"/>
      <c r="AK13" s="153">
        <v>3</v>
      </c>
      <c r="AL13" s="151"/>
      <c r="AM13" s="151"/>
      <c r="AN13" s="2"/>
      <c r="AO13" s="149"/>
      <c r="AP13" s="149"/>
      <c r="AQ13" s="149"/>
    </row>
    <row r="14" spans="1:51">
      <c r="A14" s="25" t="e">
        <f>IF(I14=0,"HIDE","")</f>
        <v>#REF!</v>
      </c>
      <c r="B14" s="237" t="e">
        <f>CONCATENATE("Alle Y-O-U-R home mogelijkheden zijn voorzien in ",#REF!+#REF!," kamers anders dan slaapkamers .")</f>
        <v>#REF!</v>
      </c>
      <c r="C14" s="237"/>
      <c r="D14" s="237"/>
      <c r="E14" s="237"/>
      <c r="F14" s="237"/>
      <c r="G14" s="237"/>
      <c r="H14" s="237"/>
      <c r="I14" s="153" t="e">
        <f>#REF!+#REF!</f>
        <v>#REF!</v>
      </c>
      <c r="J14" s="151"/>
      <c r="K14" s="151"/>
      <c r="L14" s="2"/>
      <c r="M14" s="149"/>
      <c r="N14" s="149"/>
      <c r="O14" s="149"/>
      <c r="AC14" s="25" t="s">
        <v>609</v>
      </c>
      <c r="AD14" s="237" t="s">
        <v>611</v>
      </c>
      <c r="AE14" s="237"/>
      <c r="AF14" s="237"/>
      <c r="AG14" s="237"/>
      <c r="AH14" s="237"/>
      <c r="AI14" s="237"/>
      <c r="AJ14" s="237"/>
      <c r="AK14" s="153">
        <v>13</v>
      </c>
      <c r="AL14" s="151"/>
      <c r="AM14" s="151"/>
      <c r="AN14" s="2"/>
      <c r="AO14" s="149"/>
      <c r="AP14" s="149"/>
      <c r="AQ14" s="149"/>
    </row>
    <row r="15" spans="1:51">
      <c r="A15" s="25" t="e">
        <f>IF(I15=0,"HIDE","")</f>
        <v>#REF!</v>
      </c>
      <c r="B15" s="237" t="e">
        <f>CONCATENATE("Alle Y-O-U-R home mogelijkheden zijn ook voorzien in ",#REF!," TUIN-zones maw deze zones worden ook gezien als een kamer .")</f>
        <v>#REF!</v>
      </c>
      <c r="C15" s="237"/>
      <c r="D15" s="237"/>
      <c r="E15" s="237"/>
      <c r="F15" s="237"/>
      <c r="G15" s="237"/>
      <c r="H15" s="237"/>
      <c r="I15" s="153" t="e">
        <f>#REF!</f>
        <v>#REF!</v>
      </c>
      <c r="J15" s="151"/>
      <c r="K15" s="151"/>
      <c r="L15" s="2"/>
      <c r="M15" s="149"/>
      <c r="N15" s="149"/>
      <c r="O15" s="149"/>
      <c r="AC15" s="25" t="s">
        <v>609</v>
      </c>
      <c r="AD15" s="237" t="s">
        <v>612</v>
      </c>
      <c r="AE15" s="237"/>
      <c r="AF15" s="237"/>
      <c r="AG15" s="237"/>
      <c r="AH15" s="237"/>
      <c r="AI15" s="237"/>
      <c r="AJ15" s="237"/>
      <c r="AK15" s="153">
        <v>2</v>
      </c>
      <c r="AL15" s="151"/>
      <c r="AM15" s="151"/>
      <c r="AN15" s="2"/>
      <c r="AO15" s="149"/>
      <c r="AP15" s="149"/>
      <c r="AQ15" s="149"/>
    </row>
    <row r="16" spans="1:51">
      <c r="A16" s="25" t="e">
        <f>IF(I16=0,"HIDE","")</f>
        <v>#REF!</v>
      </c>
      <c r="B16" s="188" t="e">
        <f>CONCATENATE("Er werden ",#REF! -#REF!," GESCHAKELDE lichtpunten voorzien .")</f>
        <v>#REF!</v>
      </c>
      <c r="C16" s="188"/>
      <c r="D16" s="188"/>
      <c r="E16" s="188"/>
      <c r="F16" s="188"/>
      <c r="G16" s="188"/>
      <c r="H16" s="188"/>
      <c r="I16" s="153" t="e">
        <f>#REF!-#REF!</f>
        <v>#REF!</v>
      </c>
      <c r="J16" s="151"/>
      <c r="K16" s="151"/>
      <c r="L16" s="2"/>
      <c r="AC16" s="25" t="s">
        <v>609</v>
      </c>
      <c r="AD16" s="188" t="s">
        <v>736</v>
      </c>
      <c r="AE16" s="188"/>
      <c r="AF16" s="188"/>
      <c r="AG16" s="188"/>
      <c r="AH16" s="188"/>
      <c r="AI16" s="188"/>
      <c r="AJ16" s="188"/>
      <c r="AK16" s="153">
        <v>26</v>
      </c>
      <c r="AL16" s="151"/>
      <c r="AM16" s="151"/>
      <c r="AN16" s="2"/>
    </row>
    <row r="17" spans="1:43">
      <c r="A17" s="25" t="e">
        <f>IF(I17=0,"HIDE","")</f>
        <v>#REF!</v>
      </c>
      <c r="B17" s="237" t="e">
        <f>CONCATENATE("Er werden ",#REF!," GEDIMDE lichtpunten voorzien .")</f>
        <v>#REF!</v>
      </c>
      <c r="C17" s="237"/>
      <c r="D17" s="237"/>
      <c r="E17" s="237"/>
      <c r="F17" s="237"/>
      <c r="G17" s="237"/>
      <c r="H17" s="237"/>
      <c r="I17" s="153" t="e">
        <f>#REF!</f>
        <v>#REF!</v>
      </c>
      <c r="J17" s="151"/>
      <c r="K17" s="151"/>
      <c r="AC17" s="25" t="s">
        <v>609</v>
      </c>
      <c r="AD17" s="237" t="s">
        <v>596</v>
      </c>
      <c r="AE17" s="237"/>
      <c r="AF17" s="237"/>
      <c r="AG17" s="237"/>
      <c r="AH17" s="237"/>
      <c r="AI17" s="237"/>
      <c r="AJ17" s="237"/>
      <c r="AK17" s="153">
        <v>4</v>
      </c>
      <c r="AL17" s="151"/>
      <c r="AM17" s="151"/>
    </row>
    <row r="18" spans="1:43" ht="15" hidden="1" customHeight="1">
      <c r="A18" s="25" t="e">
        <f>IF(I18&gt;0,"HIDE","")</f>
        <v>#REF!</v>
      </c>
      <c r="B18" s="238" t="e">
        <f>IF(#REF!=0,"Er werd geen GEDIMDE lichtpunten voorzien in dit project","WEL DIMMERS &gt;&gt;&gt; deze lijn zal worden verwijderd bij opmaak offerte")</f>
        <v>#REF!</v>
      </c>
      <c r="C18" s="238"/>
      <c r="D18" s="238"/>
      <c r="E18" s="238"/>
      <c r="F18" s="238"/>
      <c r="G18" s="238"/>
      <c r="H18" s="238"/>
      <c r="I18" s="153" t="e">
        <f>I17</f>
        <v>#REF!</v>
      </c>
      <c r="M18" s="229" t="s">
        <v>213</v>
      </c>
      <c r="N18" s="229"/>
      <c r="O18" s="229"/>
      <c r="AC18" s="25" t="s">
        <v>613</v>
      </c>
      <c r="AD18" s="238" t="s">
        <v>614</v>
      </c>
      <c r="AE18" s="238"/>
      <c r="AF18" s="238"/>
      <c r="AG18" s="238"/>
      <c r="AH18" s="238"/>
      <c r="AI18" s="238"/>
      <c r="AJ18" s="238"/>
      <c r="AK18" s="153">
        <v>4</v>
      </c>
      <c r="AL18" s="27"/>
      <c r="AM18" s="27"/>
      <c r="AO18" s="229" t="s">
        <v>213</v>
      </c>
      <c r="AP18" s="229"/>
      <c r="AQ18" s="229"/>
    </row>
    <row r="19" spans="1:43" ht="15" hidden="1" customHeight="1">
      <c r="A19" s="25" t="e">
        <f t="shared" ref="A19:A21" si="0">IF(I19=0,"HIDE","")</f>
        <v>#REF!</v>
      </c>
      <c r="B19" s="237" t="e">
        <f>CONCATENATE("Er werd",IF(#REF!&gt;1,"en","")," ",#REF!," motorsturing",IF(#REF!&gt;1,"en","")," via Y-O-U-R home voorzien","(rolluiken/screens/zonnetent) .")</f>
        <v>#REF!</v>
      </c>
      <c r="C19" s="237"/>
      <c r="D19" s="237"/>
      <c r="E19" s="237"/>
      <c r="F19" s="237"/>
      <c r="G19" s="237"/>
      <c r="H19" s="237"/>
      <c r="I19" s="153" t="e">
        <f>#REF!</f>
        <v>#REF!</v>
      </c>
      <c r="J19" s="151"/>
      <c r="K19" s="151"/>
      <c r="L19" s="2"/>
      <c r="AC19" s="25" t="s">
        <v>613</v>
      </c>
      <c r="AD19" s="237" t="s">
        <v>615</v>
      </c>
      <c r="AE19" s="237"/>
      <c r="AF19" s="237"/>
      <c r="AG19" s="237"/>
      <c r="AH19" s="237"/>
      <c r="AI19" s="237"/>
      <c r="AJ19" s="237"/>
      <c r="AK19" s="153">
        <v>0</v>
      </c>
      <c r="AL19" s="151"/>
      <c r="AM19" s="151"/>
      <c r="AN19" s="2"/>
    </row>
    <row r="20" spans="1:43">
      <c r="A20" s="25" t="e">
        <f>IF(I20&gt;0,"HIDE","")</f>
        <v>#REF!</v>
      </c>
      <c r="B20" s="238" t="e">
        <f>IF(I20=0,"Er werd geen sturing motoren (gordijnen/screens/zonnetent) voorzien in dit project","WEL sturing MOTOREN &gt;&gt;&gt; deze lijn zal worden verwijderd bij opmaak offerte")</f>
        <v>#REF!</v>
      </c>
      <c r="C20" s="238"/>
      <c r="D20" s="238"/>
      <c r="E20" s="238"/>
      <c r="F20" s="238"/>
      <c r="G20" s="238"/>
      <c r="H20" s="238"/>
      <c r="I20" s="153" t="e">
        <f>I19</f>
        <v>#REF!</v>
      </c>
      <c r="M20" s="229" t="s">
        <v>214</v>
      </c>
      <c r="N20" s="229"/>
      <c r="O20" s="229"/>
      <c r="AC20" s="25" t="s">
        <v>609</v>
      </c>
      <c r="AD20" s="238" t="s">
        <v>616</v>
      </c>
      <c r="AE20" s="238"/>
      <c r="AF20" s="238"/>
      <c r="AG20" s="238"/>
      <c r="AH20" s="238"/>
      <c r="AI20" s="238"/>
      <c r="AJ20" s="238"/>
      <c r="AK20" s="153">
        <v>0</v>
      </c>
      <c r="AL20" s="27"/>
      <c r="AM20" s="27"/>
      <c r="AO20" s="229" t="s">
        <v>214</v>
      </c>
      <c r="AP20" s="229"/>
      <c r="AQ20" s="229"/>
    </row>
    <row r="21" spans="1:43" ht="15" hidden="1" customHeight="1">
      <c r="A21" s="25" t="e">
        <f t="shared" si="0"/>
        <v>#REF!</v>
      </c>
      <c r="B21" s="237" t="e">
        <f>CONCATENATE("Er werd ",I21," sturing",IF(I21&gt;1,"en","")," poort",IF(I21&gt;1,"en",""),"/hek",IF(I21&gt;1,"en",""), " via Y-O-U-R home voorzien .")</f>
        <v>#REF!</v>
      </c>
      <c r="C21" s="237"/>
      <c r="D21" s="237"/>
      <c r="E21" s="237"/>
      <c r="F21" s="237"/>
      <c r="G21" s="237"/>
      <c r="H21" s="237"/>
      <c r="I21" s="153" t="e">
        <f>#REF!</f>
        <v>#REF!</v>
      </c>
      <c r="J21" s="151"/>
      <c r="K21" s="151"/>
      <c r="L21" s="2"/>
      <c r="M21" s="149"/>
      <c r="N21" s="149"/>
      <c r="O21" s="149"/>
      <c r="AC21" s="25" t="s">
        <v>613</v>
      </c>
      <c r="AD21" s="237" t="s">
        <v>617</v>
      </c>
      <c r="AE21" s="237"/>
      <c r="AF21" s="237"/>
      <c r="AG21" s="237"/>
      <c r="AH21" s="237"/>
      <c r="AI21" s="237"/>
      <c r="AJ21" s="237"/>
      <c r="AK21" s="153">
        <v>0</v>
      </c>
      <c r="AL21" s="151"/>
      <c r="AM21" s="151"/>
      <c r="AN21" s="2"/>
      <c r="AO21" s="149"/>
      <c r="AP21" s="149"/>
      <c r="AQ21" s="149"/>
    </row>
    <row r="22" spans="1:43">
      <c r="A22" s="25" t="e">
        <f>IF(I22&gt;0,"HIDE","")</f>
        <v>#REF!</v>
      </c>
      <c r="B22" s="238" t="e">
        <f>IF(I22=0,"Er werd geen sturing poort noch hek voorzien in dit project","WEL sturing HEK/POORT &gt;&gt;&gt; deze lijn zal worden verwijderd bij opmaak offerte")</f>
        <v>#REF!</v>
      </c>
      <c r="C22" s="238"/>
      <c r="D22" s="238"/>
      <c r="E22" s="238"/>
      <c r="F22" s="238"/>
      <c r="G22" s="238"/>
      <c r="H22" s="238"/>
      <c r="I22" s="153" t="e">
        <f>I21</f>
        <v>#REF!</v>
      </c>
      <c r="M22" s="229" t="s">
        <v>215</v>
      </c>
      <c r="N22" s="229"/>
      <c r="O22" s="229"/>
      <c r="AC22" s="25" t="s">
        <v>609</v>
      </c>
      <c r="AD22" s="238" t="s">
        <v>618</v>
      </c>
      <c r="AE22" s="238"/>
      <c r="AF22" s="238"/>
      <c r="AG22" s="238"/>
      <c r="AH22" s="238"/>
      <c r="AI22" s="238"/>
      <c r="AJ22" s="238"/>
      <c r="AK22" s="153">
        <v>0</v>
      </c>
      <c r="AL22" s="27"/>
      <c r="AM22" s="27"/>
      <c r="AO22" s="229" t="s">
        <v>215</v>
      </c>
      <c r="AP22" s="229"/>
      <c r="AQ22" s="229"/>
    </row>
    <row r="23" spans="1:43">
      <c r="A23" s="25"/>
      <c r="AC23" s="25"/>
      <c r="AD23" s="27"/>
      <c r="AE23" s="27"/>
      <c r="AF23" s="27"/>
      <c r="AG23" s="27"/>
      <c r="AH23" s="27"/>
      <c r="AI23" s="27"/>
      <c r="AJ23" s="27"/>
      <c r="AK23" s="27"/>
      <c r="AL23" s="27"/>
      <c r="AM23" s="27"/>
    </row>
    <row r="24" spans="1:43" ht="20.100000000000001" customHeight="1">
      <c r="A24" s="25"/>
      <c r="B24" s="227" t="s">
        <v>0</v>
      </c>
      <c r="C24" s="227"/>
      <c r="D24" s="227"/>
      <c r="E24" s="227"/>
      <c r="F24" s="227"/>
      <c r="G24" s="227"/>
      <c r="H24" s="227"/>
      <c r="I24" s="227"/>
      <c r="J24" s="227"/>
      <c r="K24" s="227"/>
      <c r="AC24" s="25"/>
      <c r="AD24" s="227" t="s">
        <v>0</v>
      </c>
      <c r="AE24" s="227"/>
      <c r="AF24" s="227"/>
      <c r="AG24" s="227"/>
      <c r="AH24" s="227"/>
      <c r="AI24" s="227"/>
      <c r="AJ24" s="227"/>
      <c r="AK24" s="227"/>
      <c r="AL24" s="227"/>
      <c r="AM24" s="227"/>
    </row>
    <row r="25" spans="1:43" ht="15" hidden="1" customHeight="1">
      <c r="A25" s="25" t="e">
        <f>IF(I25=0,"HIDE","")</f>
        <v>#REF!</v>
      </c>
      <c r="B25" s="237" t="e">
        <f>CONCATENATE("Er werden ",I25," touch-panel",IF(I25&gt;1,"s",""),"  Crestron type TSW-552 voorzien.(productinfo zie detailberekening) .")</f>
        <v>#REF!</v>
      </c>
      <c r="C25" s="237"/>
      <c r="D25" s="237"/>
      <c r="E25" s="237"/>
      <c r="F25" s="237"/>
      <c r="G25" s="237"/>
      <c r="H25" s="237"/>
      <c r="I25" s="153" t="e">
        <f>#REF!</f>
        <v>#REF!</v>
      </c>
      <c r="J25" s="29"/>
      <c r="K25" s="29"/>
      <c r="L25" s="154"/>
      <c r="M25" s="149"/>
      <c r="N25" s="149"/>
      <c r="O25" s="149"/>
      <c r="AC25" s="25" t="s">
        <v>613</v>
      </c>
      <c r="AD25" s="237" t="s">
        <v>619</v>
      </c>
      <c r="AE25" s="237"/>
      <c r="AF25" s="237"/>
      <c r="AG25" s="237"/>
      <c r="AH25" s="237"/>
      <c r="AI25" s="237"/>
      <c r="AJ25" s="237"/>
      <c r="AK25" s="153">
        <v>0</v>
      </c>
      <c r="AL25" s="29"/>
      <c r="AM25" s="29"/>
      <c r="AN25" s="154"/>
      <c r="AO25" s="149"/>
      <c r="AP25" s="149"/>
      <c r="AQ25" s="149"/>
    </row>
    <row r="26" spans="1:43">
      <c r="A26" s="25" t="e">
        <f>IF(I26&gt;0,"HIDE","")</f>
        <v>#REF!</v>
      </c>
      <c r="B26" s="238" t="e">
        <f>IF(I26=0,"Er werden geen touch-panels Crestron type TSW-552 voorzien in dit project","WEL TSW-552 voorzien &gt;&gt;&gt; deze lijn zal worden verwijderd bij opmaak offerte")</f>
        <v>#REF!</v>
      </c>
      <c r="C26" s="238"/>
      <c r="D26" s="238"/>
      <c r="E26" s="238"/>
      <c r="F26" s="238"/>
      <c r="G26" s="238"/>
      <c r="H26" s="238"/>
      <c r="I26" s="153" t="e">
        <f>I25</f>
        <v>#REF!</v>
      </c>
      <c r="M26" s="229" t="s">
        <v>224</v>
      </c>
      <c r="N26" s="229"/>
      <c r="O26" s="229"/>
      <c r="AC26" s="25" t="s">
        <v>609</v>
      </c>
      <c r="AD26" s="238" t="s">
        <v>620</v>
      </c>
      <c r="AE26" s="238"/>
      <c r="AF26" s="238"/>
      <c r="AG26" s="238"/>
      <c r="AH26" s="238"/>
      <c r="AI26" s="238"/>
      <c r="AJ26" s="238"/>
      <c r="AK26" s="153">
        <v>0</v>
      </c>
      <c r="AL26" s="27"/>
      <c r="AM26" s="27"/>
      <c r="AO26" s="229" t="s">
        <v>224</v>
      </c>
      <c r="AP26" s="229"/>
      <c r="AQ26" s="229"/>
    </row>
    <row r="27" spans="1:43" ht="15" hidden="1" customHeight="1">
      <c r="A27" s="25" t="e">
        <f>IF(I27=0,"HIDE","")</f>
        <v>#REF!</v>
      </c>
      <c r="B27" s="237" t="e">
        <f>CONCATENATE("Er werden ",I27," touch-panel",IF(I27&gt;1,"s",""),"  Crestron type TSW-752 voorzien.(productinfo zie detailberekening) .")</f>
        <v>#REF!</v>
      </c>
      <c r="C27" s="237"/>
      <c r="D27" s="237"/>
      <c r="E27" s="237"/>
      <c r="F27" s="237"/>
      <c r="G27" s="237"/>
      <c r="H27" s="237"/>
      <c r="I27" s="153" t="e">
        <f>#REF!</f>
        <v>#REF!</v>
      </c>
      <c r="J27" s="29"/>
      <c r="K27" s="29"/>
      <c r="L27" s="154"/>
      <c r="M27" s="149"/>
      <c r="N27" s="149"/>
      <c r="O27" s="149"/>
      <c r="AC27" s="25" t="s">
        <v>613</v>
      </c>
      <c r="AD27" s="237" t="s">
        <v>621</v>
      </c>
      <c r="AE27" s="237"/>
      <c r="AF27" s="237"/>
      <c r="AG27" s="237"/>
      <c r="AH27" s="237"/>
      <c r="AI27" s="237"/>
      <c r="AJ27" s="237"/>
      <c r="AK27" s="153">
        <v>0</v>
      </c>
      <c r="AL27" s="29"/>
      <c r="AM27" s="29"/>
      <c r="AN27" s="154"/>
      <c r="AO27" s="149"/>
      <c r="AP27" s="149"/>
      <c r="AQ27" s="149"/>
    </row>
    <row r="28" spans="1:43">
      <c r="A28" s="25" t="e">
        <f>IF(I28&gt;0,"HIDE","")</f>
        <v>#REF!</v>
      </c>
      <c r="B28" s="238" t="e">
        <f>IF(I28=0,"Er werden geen touch-panels Crestron type TSW-752 voorzien in dit project","WEL TSW-752 voorzien &gt;&gt;&gt; deze lijn zal worden verwijderd bij opmaak offerte")</f>
        <v>#REF!</v>
      </c>
      <c r="C28" s="238"/>
      <c r="D28" s="238"/>
      <c r="E28" s="238"/>
      <c r="F28" s="238"/>
      <c r="G28" s="238"/>
      <c r="H28" s="238"/>
      <c r="I28" s="153" t="e">
        <f>I27</f>
        <v>#REF!</v>
      </c>
      <c r="M28" s="229" t="s">
        <v>225</v>
      </c>
      <c r="N28" s="229"/>
      <c r="O28" s="229"/>
      <c r="AC28" s="25" t="s">
        <v>609</v>
      </c>
      <c r="AD28" s="238" t="s">
        <v>622</v>
      </c>
      <c r="AE28" s="238"/>
      <c r="AF28" s="238"/>
      <c r="AG28" s="238"/>
      <c r="AH28" s="238"/>
      <c r="AI28" s="238"/>
      <c r="AJ28" s="238"/>
      <c r="AK28" s="153">
        <v>0</v>
      </c>
      <c r="AL28" s="27"/>
      <c r="AM28" s="27"/>
      <c r="AO28" s="229" t="s">
        <v>225</v>
      </c>
      <c r="AP28" s="229"/>
      <c r="AQ28" s="229"/>
    </row>
    <row r="29" spans="1:43" ht="15" customHeight="1">
      <c r="A29" s="25" t="e">
        <f>IF(I29=0,"HIDE","")</f>
        <v>#REF!</v>
      </c>
      <c r="B29" s="237" t="e">
        <f>CONCATENATE("Er werden ",I29," touch-panel",IF(I29&gt;1,"s",""),"  Crestron type TSW-1052 voorzien.(productinfo zie detailberekening) .")</f>
        <v>#REF!</v>
      </c>
      <c r="C29" s="237"/>
      <c r="D29" s="237"/>
      <c r="E29" s="237"/>
      <c r="F29" s="237"/>
      <c r="G29" s="237"/>
      <c r="H29" s="237"/>
      <c r="I29" s="153" t="e">
        <f>#REF!</f>
        <v>#REF!</v>
      </c>
      <c r="M29" s="149"/>
      <c r="N29" s="149"/>
      <c r="O29" s="149"/>
      <c r="AC29" s="25" t="s">
        <v>609</v>
      </c>
      <c r="AD29" s="237" t="s">
        <v>799</v>
      </c>
      <c r="AE29" s="237"/>
      <c r="AF29" s="237"/>
      <c r="AG29" s="237"/>
      <c r="AH29" s="237"/>
      <c r="AI29" s="237"/>
      <c r="AJ29" s="237"/>
      <c r="AK29" s="153">
        <v>1</v>
      </c>
      <c r="AL29" s="27"/>
      <c r="AM29" s="27"/>
      <c r="AO29" s="149"/>
      <c r="AP29" s="149"/>
      <c r="AQ29" s="149"/>
    </row>
    <row r="30" spans="1:43" hidden="1">
      <c r="A30" s="25" t="e">
        <f>IF(I30&gt;0,"HIDE","")</f>
        <v>#REF!</v>
      </c>
      <c r="B30" s="238" t="e">
        <f>IF(I30=0,"Er werden geen touch-panels Crestron type TSW-1052 voorzien in dit project","WEL TSW-1052 voorzien &gt;&gt;&gt; deze lijn zal worden verwijderd bij opmaak offerte")</f>
        <v>#REF!</v>
      </c>
      <c r="C30" s="238"/>
      <c r="D30" s="238"/>
      <c r="E30" s="238"/>
      <c r="F30" s="238"/>
      <c r="G30" s="238"/>
      <c r="H30" s="238"/>
      <c r="I30" s="153" t="e">
        <f>I29</f>
        <v>#REF!</v>
      </c>
      <c r="M30" s="229" t="s">
        <v>226</v>
      </c>
      <c r="N30" s="229"/>
      <c r="O30" s="229"/>
      <c r="AC30" s="25" t="s">
        <v>613</v>
      </c>
      <c r="AD30" s="238" t="s">
        <v>800</v>
      </c>
      <c r="AE30" s="238"/>
      <c r="AF30" s="238"/>
      <c r="AG30" s="238"/>
      <c r="AH30" s="238"/>
      <c r="AI30" s="238"/>
      <c r="AJ30" s="238"/>
      <c r="AK30" s="153">
        <v>1</v>
      </c>
      <c r="AL30" s="27"/>
      <c r="AM30" s="27"/>
      <c r="AO30" s="229" t="s">
        <v>226</v>
      </c>
      <c r="AP30" s="229"/>
      <c r="AQ30" s="229"/>
    </row>
    <row r="31" spans="1:43">
      <c r="A31" s="25"/>
      <c r="B31" s="237" t="e">
        <f>CONCATENATE("Er werd ",IF(I31&gt;0,"een","geen")," lay-out voorzien voor bediening van uw systeem via PC.(aantal PC's onbeperkt)")</f>
        <v>#REF!</v>
      </c>
      <c r="C31" s="237"/>
      <c r="D31" s="237"/>
      <c r="E31" s="237"/>
      <c r="F31" s="237"/>
      <c r="G31" s="237"/>
      <c r="H31" s="237"/>
      <c r="I31" s="153" t="e">
        <f>IF(#REF!="ja",1,0)</f>
        <v>#REF!</v>
      </c>
      <c r="M31" s="149"/>
      <c r="N31" s="149"/>
      <c r="O31" s="149"/>
      <c r="AC31" s="25"/>
      <c r="AD31" s="237" t="s">
        <v>625</v>
      </c>
      <c r="AE31" s="237"/>
      <c r="AF31" s="237"/>
      <c r="AG31" s="237"/>
      <c r="AH31" s="237"/>
      <c r="AI31" s="237"/>
      <c r="AJ31" s="237"/>
      <c r="AK31" s="153">
        <v>1</v>
      </c>
      <c r="AL31" s="27"/>
      <c r="AM31" s="27"/>
      <c r="AO31" s="149"/>
      <c r="AP31" s="149"/>
      <c r="AQ31" s="149"/>
    </row>
    <row r="32" spans="1:43">
      <c r="A32" s="25"/>
      <c r="B32" s="237" t="e">
        <f>CONCATENATE("Er werd ",IF(I32&gt;0,"een","geen")," lay-out voorzien voor bediening van uw systeem via INTERNET en/of MAC.(aantal MAC'S onbeperkt)")</f>
        <v>#REF!</v>
      </c>
      <c r="C32" s="237"/>
      <c r="D32" s="237"/>
      <c r="E32" s="237"/>
      <c r="F32" s="237"/>
      <c r="G32" s="237"/>
      <c r="H32" s="237"/>
      <c r="I32" s="153" t="e">
        <f>IF(#REF!="ja",1,0)</f>
        <v>#REF!</v>
      </c>
      <c r="M32" s="149"/>
      <c r="N32" s="149"/>
      <c r="O32" s="149"/>
      <c r="AC32" s="25"/>
      <c r="AD32" s="237" t="s">
        <v>626</v>
      </c>
      <c r="AE32" s="237"/>
      <c r="AF32" s="237"/>
      <c r="AG32" s="237"/>
      <c r="AH32" s="237"/>
      <c r="AI32" s="237"/>
      <c r="AJ32" s="237"/>
      <c r="AK32" s="153">
        <v>0</v>
      </c>
      <c r="AL32" s="27"/>
      <c r="AM32" s="27"/>
      <c r="AO32" s="149"/>
      <c r="AP32" s="149"/>
      <c r="AQ32" s="149"/>
    </row>
    <row r="33" spans="1:43">
      <c r="A33" s="25"/>
      <c r="B33" s="237" t="e">
        <f>CONCATENATE("Er werd ",IF(I33&gt;0,"een","geen")," lay-out voorzien voor bediening van uw systeem via uw I-phone.(inclusief Crestron app)")</f>
        <v>#REF!</v>
      </c>
      <c r="C33" s="237"/>
      <c r="D33" s="237"/>
      <c r="E33" s="237"/>
      <c r="F33" s="237"/>
      <c r="G33" s="237"/>
      <c r="H33" s="237"/>
      <c r="I33" s="153" t="e">
        <f>IF(#REF!="ja",1,0)</f>
        <v>#REF!</v>
      </c>
      <c r="M33" s="149"/>
      <c r="N33" s="149"/>
      <c r="O33" s="149"/>
      <c r="AC33" s="25"/>
      <c r="AD33" s="237" t="s">
        <v>627</v>
      </c>
      <c r="AE33" s="237"/>
      <c r="AF33" s="237"/>
      <c r="AG33" s="237"/>
      <c r="AH33" s="237"/>
      <c r="AI33" s="237"/>
      <c r="AJ33" s="237"/>
      <c r="AK33" s="153">
        <v>0</v>
      </c>
      <c r="AL33" s="27"/>
      <c r="AM33" s="27"/>
      <c r="AO33" s="149"/>
      <c r="AP33" s="149"/>
      <c r="AQ33" s="149"/>
    </row>
    <row r="34" spans="1:43">
      <c r="A34" s="25"/>
      <c r="B34" s="237" t="e">
        <f>CONCATENATE("Er werd ",IF(I34&gt;0,"een","geen")," lay-out voorzien voor bediening van uw systeem via uw I-pad.(inclusief Crestron app)")</f>
        <v>#REF!</v>
      </c>
      <c r="C34" s="237"/>
      <c r="D34" s="237"/>
      <c r="E34" s="237"/>
      <c r="F34" s="237"/>
      <c r="G34" s="237"/>
      <c r="H34" s="237"/>
      <c r="I34" s="153" t="e">
        <f>IF(#REF!="ja",1,0)</f>
        <v>#REF!</v>
      </c>
      <c r="M34" s="149"/>
      <c r="N34" s="149"/>
      <c r="O34" s="149"/>
      <c r="AC34" s="25"/>
      <c r="AD34" s="237" t="s">
        <v>628</v>
      </c>
      <c r="AE34" s="237"/>
      <c r="AF34" s="237"/>
      <c r="AG34" s="237"/>
      <c r="AH34" s="237"/>
      <c r="AI34" s="237"/>
      <c r="AJ34" s="237"/>
      <c r="AK34" s="153">
        <v>1</v>
      </c>
      <c r="AL34" s="27"/>
      <c r="AM34" s="27"/>
      <c r="AO34" s="149"/>
      <c r="AP34" s="149"/>
      <c r="AQ34" s="149"/>
    </row>
    <row r="35" spans="1:43" ht="12" hidden="1" customHeight="1">
      <c r="A35" s="25" t="e">
        <f>IF(J35=0,"HIDE","")</f>
        <v>#REF!</v>
      </c>
      <c r="B35" s="93" t="s">
        <v>106</v>
      </c>
      <c r="C35" s="30" t="s">
        <v>230</v>
      </c>
      <c r="D35" s="135" t="s">
        <v>146</v>
      </c>
      <c r="E35" s="136" t="s">
        <v>145</v>
      </c>
      <c r="F35" s="135" t="s">
        <v>144</v>
      </c>
      <c r="G35" s="136" t="s">
        <v>147</v>
      </c>
      <c r="H35" s="136" t="s">
        <v>149</v>
      </c>
      <c r="I35" s="31" t="e">
        <f>VLOOKUP(B35,#REF!,3,FALSE)</f>
        <v>#REF!</v>
      </c>
      <c r="J35" s="32" t="e">
        <f>#REF!</f>
        <v>#REF!</v>
      </c>
      <c r="K35" s="39" t="e">
        <f>I35*J35</f>
        <v>#REF!</v>
      </c>
      <c r="AC35" s="25" t="s">
        <v>613</v>
      </c>
      <c r="AD35" s="93" t="s">
        <v>106</v>
      </c>
      <c r="AE35" s="30" t="s">
        <v>230</v>
      </c>
      <c r="AF35" s="135" t="s">
        <v>146</v>
      </c>
      <c r="AG35" s="136" t="s">
        <v>145</v>
      </c>
      <c r="AH35" s="135" t="s">
        <v>144</v>
      </c>
      <c r="AI35" s="136" t="s">
        <v>147</v>
      </c>
      <c r="AJ35" s="136" t="s">
        <v>149</v>
      </c>
      <c r="AK35" s="31">
        <v>1365</v>
      </c>
      <c r="AL35" s="32">
        <v>0</v>
      </c>
      <c r="AM35" s="39">
        <v>0</v>
      </c>
    </row>
    <row r="36" spans="1:43" ht="12" hidden="1" customHeight="1">
      <c r="A36" s="25" t="e">
        <f t="shared" ref="A36:A118" si="1">IF(J36=0,"HIDE","")</f>
        <v>#REF!</v>
      </c>
      <c r="B36" s="93" t="s">
        <v>107</v>
      </c>
      <c r="C36" s="30" t="s">
        <v>231</v>
      </c>
      <c r="D36" s="135" t="s">
        <v>146</v>
      </c>
      <c r="E36" s="136" t="s">
        <v>145</v>
      </c>
      <c r="F36" s="135" t="s">
        <v>144</v>
      </c>
      <c r="G36" s="136" t="s">
        <v>147</v>
      </c>
      <c r="H36" s="136" t="s">
        <v>149</v>
      </c>
      <c r="I36" s="31" t="e">
        <f>VLOOKUP(B36,#REF!,3,FALSE)</f>
        <v>#REF!</v>
      </c>
      <c r="J36" s="34" t="e">
        <f>#REF!</f>
        <v>#REF!</v>
      </c>
      <c r="K36" s="39" t="e">
        <f t="shared" ref="K36:K42" si="2">I36*J36</f>
        <v>#REF!</v>
      </c>
      <c r="AC36" s="25" t="s">
        <v>613</v>
      </c>
      <c r="AD36" s="93" t="s">
        <v>107</v>
      </c>
      <c r="AE36" s="30" t="s">
        <v>231</v>
      </c>
      <c r="AF36" s="135" t="s">
        <v>146</v>
      </c>
      <c r="AG36" s="136" t="s">
        <v>145</v>
      </c>
      <c r="AH36" s="135" t="s">
        <v>144</v>
      </c>
      <c r="AI36" s="136" t="s">
        <v>147</v>
      </c>
      <c r="AJ36" s="136" t="s">
        <v>149</v>
      </c>
      <c r="AK36" s="31">
        <v>1680</v>
      </c>
      <c r="AL36" s="34">
        <v>0</v>
      </c>
      <c r="AM36" s="39">
        <v>0</v>
      </c>
    </row>
    <row r="37" spans="1:43" ht="12" customHeight="1">
      <c r="A37" s="25" t="e">
        <f t="shared" si="1"/>
        <v>#REF!</v>
      </c>
      <c r="B37" s="93" t="s">
        <v>105</v>
      </c>
      <c r="C37" s="30" t="s">
        <v>232</v>
      </c>
      <c r="D37" s="135" t="s">
        <v>146</v>
      </c>
      <c r="E37" s="136" t="s">
        <v>145</v>
      </c>
      <c r="F37" s="135" t="s">
        <v>144</v>
      </c>
      <c r="G37" s="136" t="s">
        <v>147</v>
      </c>
      <c r="H37" s="136" t="s">
        <v>149</v>
      </c>
      <c r="I37" s="31" t="e">
        <f>VLOOKUP(B37,#REF!,3,FALSE)</f>
        <v>#REF!</v>
      </c>
      <c r="J37" s="32" t="e">
        <f>#REF!</f>
        <v>#REF!</v>
      </c>
      <c r="K37" s="39" t="e">
        <f t="shared" si="2"/>
        <v>#REF!</v>
      </c>
      <c r="AC37" s="25" t="s">
        <v>609</v>
      </c>
      <c r="AD37" s="93" t="s">
        <v>105</v>
      </c>
      <c r="AE37" s="30" t="s">
        <v>232</v>
      </c>
      <c r="AF37" s="135" t="s">
        <v>146</v>
      </c>
      <c r="AG37" s="136" t="s">
        <v>145</v>
      </c>
      <c r="AH37" s="135" t="s">
        <v>144</v>
      </c>
      <c r="AI37" s="136" t="s">
        <v>147</v>
      </c>
      <c r="AJ37" s="136" t="s">
        <v>149</v>
      </c>
      <c r="AK37" s="31">
        <v>2520</v>
      </c>
      <c r="AL37" s="32">
        <v>1</v>
      </c>
      <c r="AM37" s="39">
        <v>2520</v>
      </c>
    </row>
    <row r="38" spans="1:43" ht="12" hidden="1" customHeight="1">
      <c r="A38" s="25" t="str">
        <f t="shared" si="1"/>
        <v>HIDE</v>
      </c>
      <c r="B38" s="93" t="s">
        <v>1</v>
      </c>
      <c r="C38" s="30" t="s">
        <v>128</v>
      </c>
      <c r="D38" s="135" t="s">
        <v>146</v>
      </c>
      <c r="E38" s="136" t="s">
        <v>145</v>
      </c>
      <c r="F38" s="135" t="s">
        <v>144</v>
      </c>
      <c r="G38" s="136" t="s">
        <v>147</v>
      </c>
      <c r="H38" s="136" t="s">
        <v>149</v>
      </c>
      <c r="I38" s="31" t="e">
        <f>VLOOKUP(B38,#REF!,3,FALSE)</f>
        <v>#REF!</v>
      </c>
      <c r="J38" s="32">
        <v>0</v>
      </c>
      <c r="K38" s="39" t="e">
        <f t="shared" si="2"/>
        <v>#REF!</v>
      </c>
      <c r="AC38" s="25" t="s">
        <v>613</v>
      </c>
      <c r="AD38" s="93" t="s">
        <v>1</v>
      </c>
      <c r="AE38" s="30" t="s">
        <v>128</v>
      </c>
      <c r="AF38" s="135" t="s">
        <v>146</v>
      </c>
      <c r="AG38" s="136" t="s">
        <v>145</v>
      </c>
      <c r="AH38" s="135" t="s">
        <v>144</v>
      </c>
      <c r="AI38" s="136" t="s">
        <v>147</v>
      </c>
      <c r="AJ38" s="136" t="s">
        <v>149</v>
      </c>
      <c r="AK38" s="31">
        <v>158</v>
      </c>
      <c r="AL38" s="32">
        <v>0</v>
      </c>
      <c r="AM38" s="39">
        <v>0</v>
      </c>
    </row>
    <row r="39" spans="1:43" ht="12" hidden="1" customHeight="1">
      <c r="A39" s="25" t="str">
        <f t="shared" si="1"/>
        <v>HIDE</v>
      </c>
      <c r="B39" s="93" t="s">
        <v>2</v>
      </c>
      <c r="C39" s="30" t="s">
        <v>130</v>
      </c>
      <c r="D39" s="135" t="s">
        <v>146</v>
      </c>
      <c r="E39" s="136" t="s">
        <v>145</v>
      </c>
      <c r="F39" s="135" t="s">
        <v>144</v>
      </c>
      <c r="G39" s="136" t="s">
        <v>147</v>
      </c>
      <c r="H39" s="136" t="s">
        <v>149</v>
      </c>
      <c r="I39" s="31" t="e">
        <f>VLOOKUP(B39,#REF!,3,FALSE)</f>
        <v>#REF!</v>
      </c>
      <c r="J39" s="32">
        <v>0</v>
      </c>
      <c r="K39" s="39" t="e">
        <f t="shared" si="2"/>
        <v>#REF!</v>
      </c>
      <c r="AC39" s="25" t="s">
        <v>613</v>
      </c>
      <c r="AD39" s="93" t="s">
        <v>2</v>
      </c>
      <c r="AE39" s="30" t="s">
        <v>130</v>
      </c>
      <c r="AF39" s="135" t="s">
        <v>146</v>
      </c>
      <c r="AG39" s="136" t="s">
        <v>145</v>
      </c>
      <c r="AH39" s="135" t="s">
        <v>144</v>
      </c>
      <c r="AI39" s="136" t="s">
        <v>147</v>
      </c>
      <c r="AJ39" s="136" t="s">
        <v>149</v>
      </c>
      <c r="AK39" s="31">
        <v>210</v>
      </c>
      <c r="AL39" s="32">
        <v>0</v>
      </c>
      <c r="AM39" s="39">
        <v>0</v>
      </c>
    </row>
    <row r="40" spans="1:43" ht="12" hidden="1" customHeight="1">
      <c r="A40" s="25" t="str">
        <f t="shared" si="1"/>
        <v>HIDE</v>
      </c>
      <c r="B40" s="93" t="s">
        <v>3</v>
      </c>
      <c r="C40" s="30" t="s">
        <v>129</v>
      </c>
      <c r="D40" s="135" t="s">
        <v>146</v>
      </c>
      <c r="E40" s="136" t="s">
        <v>145</v>
      </c>
      <c r="F40" s="135" t="s">
        <v>144</v>
      </c>
      <c r="G40" s="136" t="s">
        <v>147</v>
      </c>
      <c r="H40" s="136" t="s">
        <v>149</v>
      </c>
      <c r="I40" s="31" t="e">
        <f>VLOOKUP(B40,#REF!,3,FALSE)</f>
        <v>#REF!</v>
      </c>
      <c r="J40" s="32">
        <v>0</v>
      </c>
      <c r="K40" s="39" t="e">
        <f t="shared" si="2"/>
        <v>#REF!</v>
      </c>
      <c r="AC40" s="25" t="s">
        <v>613</v>
      </c>
      <c r="AD40" s="93" t="s">
        <v>3</v>
      </c>
      <c r="AE40" s="30" t="s">
        <v>129</v>
      </c>
      <c r="AF40" s="135" t="s">
        <v>146</v>
      </c>
      <c r="AG40" s="136" t="s">
        <v>145</v>
      </c>
      <c r="AH40" s="135" t="s">
        <v>144</v>
      </c>
      <c r="AI40" s="136" t="s">
        <v>147</v>
      </c>
      <c r="AJ40" s="136" t="s">
        <v>149</v>
      </c>
      <c r="AK40" s="31">
        <v>263</v>
      </c>
      <c r="AL40" s="32">
        <v>0</v>
      </c>
      <c r="AM40" s="39">
        <v>0</v>
      </c>
    </row>
    <row r="41" spans="1:43" ht="12" hidden="1" customHeight="1">
      <c r="A41" s="25" t="str">
        <f t="shared" si="1"/>
        <v>HIDE</v>
      </c>
      <c r="B41" s="93" t="s">
        <v>4</v>
      </c>
      <c r="C41" s="30" t="s">
        <v>131</v>
      </c>
      <c r="D41" s="135" t="s">
        <v>146</v>
      </c>
      <c r="E41" s="136" t="s">
        <v>145</v>
      </c>
      <c r="F41" s="135" t="s">
        <v>144</v>
      </c>
      <c r="G41" s="136" t="s">
        <v>147</v>
      </c>
      <c r="H41" s="136" t="s">
        <v>149</v>
      </c>
      <c r="I41" s="31" t="e">
        <f>VLOOKUP(B41,#REF!,3,FALSE)</f>
        <v>#REF!</v>
      </c>
      <c r="J41" s="32">
        <v>0</v>
      </c>
      <c r="K41" s="39" t="e">
        <f t="shared" si="2"/>
        <v>#REF!</v>
      </c>
      <c r="AC41" s="25" t="s">
        <v>613</v>
      </c>
      <c r="AD41" s="93" t="s">
        <v>4</v>
      </c>
      <c r="AE41" s="30" t="s">
        <v>131</v>
      </c>
      <c r="AF41" s="135" t="s">
        <v>146</v>
      </c>
      <c r="AG41" s="136" t="s">
        <v>145</v>
      </c>
      <c r="AH41" s="135" t="s">
        <v>144</v>
      </c>
      <c r="AI41" s="136" t="s">
        <v>147</v>
      </c>
      <c r="AJ41" s="136" t="s">
        <v>149</v>
      </c>
      <c r="AK41" s="31">
        <v>210</v>
      </c>
      <c r="AL41" s="32">
        <v>0</v>
      </c>
      <c r="AM41" s="39">
        <v>0</v>
      </c>
    </row>
    <row r="42" spans="1:43" ht="12" hidden="1" customHeight="1">
      <c r="A42" s="25" t="str">
        <f t="shared" si="1"/>
        <v>HIDE</v>
      </c>
      <c r="B42" s="57" t="s">
        <v>104</v>
      </c>
      <c r="C42" s="30" t="s">
        <v>132</v>
      </c>
      <c r="D42" s="135" t="s">
        <v>146</v>
      </c>
      <c r="E42" s="136" t="s">
        <v>145</v>
      </c>
      <c r="F42" s="135" t="s">
        <v>144</v>
      </c>
      <c r="G42" s="136" t="s">
        <v>147</v>
      </c>
      <c r="H42" s="136" t="s">
        <v>149</v>
      </c>
      <c r="I42" s="31" t="e">
        <f>VLOOKUP(B42,#REF!,3,FALSE)</f>
        <v>#REF!</v>
      </c>
      <c r="J42" s="32">
        <v>0</v>
      </c>
      <c r="K42" s="39" t="e">
        <f t="shared" si="2"/>
        <v>#REF!</v>
      </c>
      <c r="AC42" s="25" t="s">
        <v>613</v>
      </c>
      <c r="AD42" s="57" t="s">
        <v>104</v>
      </c>
      <c r="AE42" s="30" t="s">
        <v>132</v>
      </c>
      <c r="AF42" s="135" t="s">
        <v>146</v>
      </c>
      <c r="AG42" s="136" t="s">
        <v>145</v>
      </c>
      <c r="AH42" s="135" t="s">
        <v>144</v>
      </c>
      <c r="AI42" s="136" t="s">
        <v>147</v>
      </c>
      <c r="AJ42" s="136" t="s">
        <v>149</v>
      </c>
      <c r="AK42" s="31">
        <v>2100</v>
      </c>
      <c r="AL42" s="32">
        <v>0</v>
      </c>
      <c r="AM42" s="39">
        <v>0</v>
      </c>
    </row>
    <row r="43" spans="1:43" ht="12" hidden="1" customHeight="1">
      <c r="A43" s="25" t="str">
        <f>IF(J43=0,"HIDE","")</f>
        <v>HIDE</v>
      </c>
      <c r="B43" s="93" t="s">
        <v>30</v>
      </c>
      <c r="C43" s="30" t="s">
        <v>134</v>
      </c>
      <c r="D43" s="135" t="s">
        <v>146</v>
      </c>
      <c r="E43" s="136" t="s">
        <v>145</v>
      </c>
      <c r="F43" s="135" t="s">
        <v>144</v>
      </c>
      <c r="G43" s="136" t="s">
        <v>147</v>
      </c>
      <c r="H43" s="136" t="s">
        <v>149</v>
      </c>
      <c r="I43" s="31" t="e">
        <f>VLOOKUP(B43,#REF!,3,FALSE)</f>
        <v>#REF!</v>
      </c>
      <c r="J43" s="32">
        <v>0</v>
      </c>
      <c r="K43" s="39" t="e">
        <f>I43*J43</f>
        <v>#REF!</v>
      </c>
      <c r="L43" s="5" t="e">
        <f>SUM(K35:K43)</f>
        <v>#REF!</v>
      </c>
      <c r="AC43" s="25" t="s">
        <v>613</v>
      </c>
      <c r="AD43" s="93" t="s">
        <v>30</v>
      </c>
      <c r="AE43" s="30" t="s">
        <v>134</v>
      </c>
      <c r="AF43" s="135" t="s">
        <v>146</v>
      </c>
      <c r="AG43" s="136" t="s">
        <v>145</v>
      </c>
      <c r="AH43" s="135" t="s">
        <v>144</v>
      </c>
      <c r="AI43" s="136" t="s">
        <v>147</v>
      </c>
      <c r="AJ43" s="136" t="s">
        <v>149</v>
      </c>
      <c r="AK43" s="31">
        <v>8400</v>
      </c>
      <c r="AL43" s="32">
        <v>0</v>
      </c>
      <c r="AM43" s="39">
        <v>0</v>
      </c>
      <c r="AN43" s="5">
        <v>2520</v>
      </c>
    </row>
    <row r="44" spans="1:43" ht="12" customHeight="1">
      <c r="A44" s="25"/>
      <c r="B44" s="241"/>
      <c r="C44" s="241"/>
      <c r="D44" s="241"/>
      <c r="E44" s="241"/>
      <c r="F44" s="241"/>
      <c r="G44" s="241"/>
      <c r="H44" s="241"/>
      <c r="I44" s="241"/>
      <c r="J44" s="241"/>
      <c r="K44" s="241"/>
      <c r="AC44" s="25"/>
      <c r="AD44" s="241"/>
      <c r="AE44" s="241"/>
      <c r="AF44" s="241"/>
      <c r="AG44" s="241"/>
      <c r="AH44" s="241"/>
      <c r="AI44" s="241"/>
      <c r="AJ44" s="241"/>
      <c r="AK44" s="241"/>
      <c r="AL44" s="241"/>
      <c r="AM44" s="241"/>
    </row>
    <row r="45" spans="1:43" ht="20.100000000000001" customHeight="1">
      <c r="A45" s="25"/>
      <c r="B45" s="227" t="s">
        <v>9</v>
      </c>
      <c r="C45" s="227"/>
      <c r="D45" s="227"/>
      <c r="E45" s="227"/>
      <c r="F45" s="227"/>
      <c r="G45" s="227"/>
      <c r="H45" s="227"/>
      <c r="I45" s="227"/>
      <c r="J45" s="227"/>
      <c r="K45" s="227"/>
      <c r="AC45" s="25"/>
      <c r="AD45" s="227" t="s">
        <v>9</v>
      </c>
      <c r="AE45" s="227"/>
      <c r="AF45" s="227"/>
      <c r="AG45" s="227"/>
      <c r="AH45" s="227"/>
      <c r="AI45" s="227"/>
      <c r="AJ45" s="227"/>
      <c r="AK45" s="227"/>
      <c r="AL45" s="227"/>
      <c r="AM45" s="227"/>
    </row>
    <row r="46" spans="1:43" ht="12" hidden="1" customHeight="1">
      <c r="A46" s="25" t="str">
        <f t="shared" si="1"/>
        <v>HIDE</v>
      </c>
      <c r="B46" s="93" t="s">
        <v>83</v>
      </c>
      <c r="C46" s="30" t="s">
        <v>133</v>
      </c>
      <c r="D46" s="135" t="s">
        <v>146</v>
      </c>
      <c r="E46" s="136" t="s">
        <v>145</v>
      </c>
      <c r="F46" s="135" t="s">
        <v>144</v>
      </c>
      <c r="G46" s="136" t="s">
        <v>147</v>
      </c>
      <c r="H46" s="136"/>
      <c r="I46" s="31" t="e">
        <f>VLOOKUP(B46,#REF!,3,FALSE)</f>
        <v>#REF!</v>
      </c>
      <c r="J46" s="32">
        <v>0</v>
      </c>
      <c r="K46" s="39" t="e">
        <f t="shared" ref="K46:K58" si="3">I46*J46</f>
        <v>#REF!</v>
      </c>
      <c r="AC46" s="25" t="s">
        <v>613</v>
      </c>
      <c r="AD46" s="93" t="s">
        <v>83</v>
      </c>
      <c r="AE46" s="30" t="s">
        <v>133</v>
      </c>
      <c r="AF46" s="135" t="s">
        <v>146</v>
      </c>
      <c r="AG46" s="136" t="s">
        <v>145</v>
      </c>
      <c r="AH46" s="135" t="s">
        <v>144</v>
      </c>
      <c r="AI46" s="136" t="s">
        <v>147</v>
      </c>
      <c r="AJ46" s="136"/>
      <c r="AK46" s="31">
        <v>1365</v>
      </c>
      <c r="AL46" s="32">
        <v>0</v>
      </c>
      <c r="AM46" s="39">
        <v>0</v>
      </c>
    </row>
    <row r="47" spans="1:43" ht="12" hidden="1" customHeight="1">
      <c r="A47" s="25" t="e">
        <f t="shared" si="1"/>
        <v>#REF!</v>
      </c>
      <c r="B47" s="93" t="s">
        <v>5</v>
      </c>
      <c r="C47" s="30" t="s">
        <v>136</v>
      </c>
      <c r="D47" s="135" t="s">
        <v>146</v>
      </c>
      <c r="E47" s="136" t="s">
        <v>145</v>
      </c>
      <c r="F47" s="135" t="s">
        <v>144</v>
      </c>
      <c r="G47" s="136" t="s">
        <v>147</v>
      </c>
      <c r="H47" s="136"/>
      <c r="I47" s="31" t="e">
        <f>VLOOKUP(B47,#REF!,3,FALSE)</f>
        <v>#REF!</v>
      </c>
      <c r="J47" s="32" t="e">
        <f>IF(#REF!&gt;20,1,0)</f>
        <v>#REF!</v>
      </c>
      <c r="K47" s="39" t="e">
        <f t="shared" si="3"/>
        <v>#REF!</v>
      </c>
      <c r="AC47" s="25" t="s">
        <v>613</v>
      </c>
      <c r="AD47" s="93" t="s">
        <v>5</v>
      </c>
      <c r="AE47" s="30" t="s">
        <v>136</v>
      </c>
      <c r="AF47" s="135" t="s">
        <v>146</v>
      </c>
      <c r="AG47" s="136" t="s">
        <v>145</v>
      </c>
      <c r="AH47" s="135" t="s">
        <v>144</v>
      </c>
      <c r="AI47" s="136" t="s">
        <v>147</v>
      </c>
      <c r="AJ47" s="136"/>
      <c r="AK47" s="31">
        <v>1890</v>
      </c>
      <c r="AL47" s="32">
        <v>0</v>
      </c>
      <c r="AM47" s="39">
        <v>0</v>
      </c>
    </row>
    <row r="48" spans="1:43" ht="12" hidden="1" customHeight="1">
      <c r="A48" s="25" t="str">
        <f t="shared" si="1"/>
        <v>HIDE</v>
      </c>
      <c r="B48" s="93" t="s">
        <v>6</v>
      </c>
      <c r="C48" s="30" t="s">
        <v>135</v>
      </c>
      <c r="D48" s="135" t="s">
        <v>146</v>
      </c>
      <c r="E48" s="136" t="s">
        <v>145</v>
      </c>
      <c r="F48" s="135" t="s">
        <v>144</v>
      </c>
      <c r="G48" s="136" t="s">
        <v>147</v>
      </c>
      <c r="H48" s="136"/>
      <c r="I48" s="31" t="e">
        <f>VLOOKUP(B48,#REF!,3,FALSE)</f>
        <v>#REF!</v>
      </c>
      <c r="J48" s="32">
        <v>0</v>
      </c>
      <c r="K48" s="39" t="e">
        <f t="shared" si="3"/>
        <v>#REF!</v>
      </c>
      <c r="AC48" s="25" t="s">
        <v>613</v>
      </c>
      <c r="AD48" s="93" t="s">
        <v>6</v>
      </c>
      <c r="AE48" s="30" t="s">
        <v>135</v>
      </c>
      <c r="AF48" s="135" t="s">
        <v>146</v>
      </c>
      <c r="AG48" s="136" t="s">
        <v>145</v>
      </c>
      <c r="AH48" s="135" t="s">
        <v>144</v>
      </c>
      <c r="AI48" s="136" t="s">
        <v>147</v>
      </c>
      <c r="AJ48" s="136"/>
      <c r="AK48" s="31">
        <v>2730</v>
      </c>
      <c r="AL48" s="32">
        <v>0</v>
      </c>
      <c r="AM48" s="39">
        <v>0</v>
      </c>
    </row>
    <row r="49" spans="1:42" ht="12" hidden="1" customHeight="1">
      <c r="A49" s="25" t="str">
        <f t="shared" si="1"/>
        <v>HIDE</v>
      </c>
      <c r="B49" s="93" t="s">
        <v>7</v>
      </c>
      <c r="C49" s="30" t="s">
        <v>137</v>
      </c>
      <c r="D49" s="135" t="s">
        <v>146</v>
      </c>
      <c r="E49" s="136" t="s">
        <v>145</v>
      </c>
      <c r="F49" s="135" t="s">
        <v>144</v>
      </c>
      <c r="G49" s="136" t="s">
        <v>147</v>
      </c>
      <c r="H49" s="136"/>
      <c r="I49" s="31" t="e">
        <f>VLOOKUP(B49,#REF!,3,FALSE)</f>
        <v>#REF!</v>
      </c>
      <c r="J49" s="32">
        <v>0</v>
      </c>
      <c r="K49" s="39" t="e">
        <f t="shared" si="3"/>
        <v>#REF!</v>
      </c>
      <c r="AC49" s="25" t="s">
        <v>613</v>
      </c>
      <c r="AD49" s="93" t="s">
        <v>7</v>
      </c>
      <c r="AE49" s="30" t="s">
        <v>137</v>
      </c>
      <c r="AF49" s="135" t="s">
        <v>146</v>
      </c>
      <c r="AG49" s="136" t="s">
        <v>145</v>
      </c>
      <c r="AH49" s="135" t="s">
        <v>144</v>
      </c>
      <c r="AI49" s="136" t="s">
        <v>147</v>
      </c>
      <c r="AJ49" s="136"/>
      <c r="AK49" s="31">
        <v>5250</v>
      </c>
      <c r="AL49" s="32">
        <v>0</v>
      </c>
      <c r="AM49" s="39">
        <v>0</v>
      </c>
    </row>
    <row r="50" spans="1:42" ht="12" hidden="1" customHeight="1">
      <c r="A50" s="25" t="str">
        <f t="shared" si="1"/>
        <v>HIDE</v>
      </c>
      <c r="B50" s="94" t="s">
        <v>91</v>
      </c>
      <c r="C50" s="30" t="s">
        <v>137</v>
      </c>
      <c r="D50" s="135" t="s">
        <v>146</v>
      </c>
      <c r="E50" s="136" t="s">
        <v>145</v>
      </c>
      <c r="F50" s="135" t="s">
        <v>144</v>
      </c>
      <c r="G50" s="136" t="s">
        <v>147</v>
      </c>
      <c r="H50" s="136"/>
      <c r="I50" s="31" t="e">
        <f>VLOOKUP(B50,#REF!,3,FALSE)</f>
        <v>#REF!</v>
      </c>
      <c r="J50" s="32">
        <v>0</v>
      </c>
      <c r="K50" s="39" t="e">
        <f t="shared" si="3"/>
        <v>#REF!</v>
      </c>
      <c r="AC50" s="25" t="s">
        <v>613</v>
      </c>
      <c r="AD50" s="94" t="s">
        <v>91</v>
      </c>
      <c r="AE50" s="30" t="s">
        <v>137</v>
      </c>
      <c r="AF50" s="135" t="s">
        <v>146</v>
      </c>
      <c r="AG50" s="136" t="s">
        <v>145</v>
      </c>
      <c r="AH50" s="135" t="s">
        <v>144</v>
      </c>
      <c r="AI50" s="136" t="s">
        <v>147</v>
      </c>
      <c r="AJ50" s="136"/>
      <c r="AK50" s="31">
        <v>4305</v>
      </c>
      <c r="AL50" s="32">
        <v>0</v>
      </c>
      <c r="AM50" s="39">
        <v>0</v>
      </c>
    </row>
    <row r="51" spans="1:42" ht="12" customHeight="1">
      <c r="A51" s="25" t="e">
        <f t="shared" si="1"/>
        <v>#REF!</v>
      </c>
      <c r="B51" s="93" t="s">
        <v>8</v>
      </c>
      <c r="C51" s="30" t="s">
        <v>138</v>
      </c>
      <c r="D51" s="135" t="s">
        <v>146</v>
      </c>
      <c r="E51" s="136" t="s">
        <v>145</v>
      </c>
      <c r="F51" s="135" t="s">
        <v>144</v>
      </c>
      <c r="G51" s="136" t="s">
        <v>147</v>
      </c>
      <c r="H51" s="136" t="s">
        <v>149</v>
      </c>
      <c r="I51" s="31" t="e">
        <f>VLOOKUP(B51,#REF!,3,FALSE)</f>
        <v>#REF!</v>
      </c>
      <c r="J51" s="32" t="e">
        <f>IF(#REF!&gt;0,1,0)-J47</f>
        <v>#REF!</v>
      </c>
      <c r="K51" s="39" t="e">
        <f t="shared" si="3"/>
        <v>#REF!</v>
      </c>
      <c r="N51" s="1"/>
      <c r="AC51" s="25" t="s">
        <v>609</v>
      </c>
      <c r="AD51" s="93" t="s">
        <v>8</v>
      </c>
      <c r="AE51" s="30" t="s">
        <v>138</v>
      </c>
      <c r="AF51" s="135" t="s">
        <v>146</v>
      </c>
      <c r="AG51" s="136" t="s">
        <v>145</v>
      </c>
      <c r="AH51" s="135" t="s">
        <v>144</v>
      </c>
      <c r="AI51" s="136" t="s">
        <v>147</v>
      </c>
      <c r="AJ51" s="136" t="s">
        <v>149</v>
      </c>
      <c r="AK51" s="31">
        <v>850</v>
      </c>
      <c r="AL51" s="32">
        <v>1</v>
      </c>
      <c r="AM51" s="39">
        <v>850</v>
      </c>
      <c r="AP51" s="1"/>
    </row>
    <row r="52" spans="1:42" ht="12" hidden="1" customHeight="1">
      <c r="A52" s="25" t="str">
        <f t="shared" si="1"/>
        <v>HIDE</v>
      </c>
      <c r="B52" s="93" t="s">
        <v>82</v>
      </c>
      <c r="C52" s="30" t="s">
        <v>143</v>
      </c>
      <c r="D52" s="135" t="s">
        <v>146</v>
      </c>
      <c r="E52" s="136" t="s">
        <v>145</v>
      </c>
      <c r="F52" s="135" t="s">
        <v>144</v>
      </c>
      <c r="G52" s="136" t="s">
        <v>147</v>
      </c>
      <c r="H52" s="136" t="s">
        <v>149</v>
      </c>
      <c r="I52" s="31" t="e">
        <f>VLOOKUP(B52,#REF!,3,FALSE)</f>
        <v>#REF!</v>
      </c>
      <c r="J52" s="32">
        <v>0</v>
      </c>
      <c r="K52" s="39" t="e">
        <f t="shared" si="3"/>
        <v>#REF!</v>
      </c>
      <c r="AC52" s="25" t="s">
        <v>613</v>
      </c>
      <c r="AD52" s="93" t="s">
        <v>82</v>
      </c>
      <c r="AE52" s="30" t="s">
        <v>143</v>
      </c>
      <c r="AF52" s="135" t="s">
        <v>146</v>
      </c>
      <c r="AG52" s="136" t="s">
        <v>145</v>
      </c>
      <c r="AH52" s="135" t="s">
        <v>144</v>
      </c>
      <c r="AI52" s="136" t="s">
        <v>147</v>
      </c>
      <c r="AJ52" s="136" t="s">
        <v>149</v>
      </c>
      <c r="AK52" s="31">
        <v>735</v>
      </c>
      <c r="AL52" s="32">
        <v>0</v>
      </c>
      <c r="AM52" s="39">
        <v>0</v>
      </c>
    </row>
    <row r="53" spans="1:42" ht="12" hidden="1" customHeight="1">
      <c r="A53" s="25" t="str">
        <f t="shared" si="1"/>
        <v>HIDE</v>
      </c>
      <c r="B53" s="93" t="s">
        <v>10</v>
      </c>
      <c r="C53" s="30" t="s">
        <v>142</v>
      </c>
      <c r="D53" s="135" t="s">
        <v>146</v>
      </c>
      <c r="E53" s="136" t="s">
        <v>145</v>
      </c>
      <c r="F53" s="135" t="s">
        <v>144</v>
      </c>
      <c r="G53" s="136" t="s">
        <v>147</v>
      </c>
      <c r="H53" s="136" t="s">
        <v>149</v>
      </c>
      <c r="I53" s="31" t="e">
        <f>VLOOKUP(B53,#REF!,3,FALSE)</f>
        <v>#REF!</v>
      </c>
      <c r="J53" s="32">
        <v>0</v>
      </c>
      <c r="K53" s="39" t="e">
        <f t="shared" si="3"/>
        <v>#REF!</v>
      </c>
      <c r="AC53" s="25" t="s">
        <v>613</v>
      </c>
      <c r="AD53" s="93" t="s">
        <v>10</v>
      </c>
      <c r="AE53" s="30" t="s">
        <v>142</v>
      </c>
      <c r="AF53" s="135" t="s">
        <v>146</v>
      </c>
      <c r="AG53" s="136" t="s">
        <v>145</v>
      </c>
      <c r="AH53" s="135" t="s">
        <v>144</v>
      </c>
      <c r="AI53" s="136" t="s">
        <v>147</v>
      </c>
      <c r="AJ53" s="136" t="s">
        <v>149</v>
      </c>
      <c r="AK53" s="31">
        <v>735</v>
      </c>
      <c r="AL53" s="32">
        <v>0</v>
      </c>
      <c r="AM53" s="39">
        <v>0</v>
      </c>
    </row>
    <row r="54" spans="1:42" ht="12" hidden="1" customHeight="1">
      <c r="A54" s="25" t="str">
        <f t="shared" si="1"/>
        <v>HIDE</v>
      </c>
      <c r="B54" s="93" t="s">
        <v>11</v>
      </c>
      <c r="C54" s="30" t="s">
        <v>141</v>
      </c>
      <c r="D54" s="135" t="s">
        <v>146</v>
      </c>
      <c r="E54" s="136" t="s">
        <v>145</v>
      </c>
      <c r="F54" s="135" t="s">
        <v>144</v>
      </c>
      <c r="G54" s="136" t="s">
        <v>147</v>
      </c>
      <c r="H54" s="136" t="s">
        <v>149</v>
      </c>
      <c r="I54" s="31" t="e">
        <f>VLOOKUP(B54,#REF!,3,FALSE)</f>
        <v>#REF!</v>
      </c>
      <c r="J54" s="32">
        <v>0</v>
      </c>
      <c r="K54" s="39" t="e">
        <f t="shared" si="3"/>
        <v>#REF!</v>
      </c>
      <c r="AC54" s="25" t="s">
        <v>613</v>
      </c>
      <c r="AD54" s="93" t="s">
        <v>11</v>
      </c>
      <c r="AE54" s="30" t="s">
        <v>141</v>
      </c>
      <c r="AF54" s="135" t="s">
        <v>146</v>
      </c>
      <c r="AG54" s="136" t="s">
        <v>145</v>
      </c>
      <c r="AH54" s="135" t="s">
        <v>144</v>
      </c>
      <c r="AI54" s="136" t="s">
        <v>147</v>
      </c>
      <c r="AJ54" s="136" t="s">
        <v>149</v>
      </c>
      <c r="AK54" s="31">
        <v>735</v>
      </c>
      <c r="AL54" s="32">
        <v>0</v>
      </c>
      <c r="AM54" s="39">
        <v>0</v>
      </c>
    </row>
    <row r="55" spans="1:42" ht="12" hidden="1" customHeight="1">
      <c r="A55" s="25" t="str">
        <f t="shared" si="1"/>
        <v>HIDE</v>
      </c>
      <c r="B55" s="93" t="s">
        <v>12</v>
      </c>
      <c r="C55" s="30" t="s">
        <v>140</v>
      </c>
      <c r="D55" s="135" t="s">
        <v>146</v>
      </c>
      <c r="E55" s="136" t="s">
        <v>145</v>
      </c>
      <c r="F55" s="135" t="s">
        <v>144</v>
      </c>
      <c r="G55" s="136" t="s">
        <v>147</v>
      </c>
      <c r="H55" s="136" t="s">
        <v>149</v>
      </c>
      <c r="I55" s="31" t="e">
        <f>VLOOKUP(B55,#REF!,3,FALSE)</f>
        <v>#REF!</v>
      </c>
      <c r="J55" s="32">
        <v>0</v>
      </c>
      <c r="K55" s="39" t="e">
        <f t="shared" si="3"/>
        <v>#REF!</v>
      </c>
      <c r="AC55" s="25" t="s">
        <v>613</v>
      </c>
      <c r="AD55" s="93" t="s">
        <v>12</v>
      </c>
      <c r="AE55" s="30" t="s">
        <v>140</v>
      </c>
      <c r="AF55" s="135" t="s">
        <v>146</v>
      </c>
      <c r="AG55" s="136" t="s">
        <v>145</v>
      </c>
      <c r="AH55" s="135" t="s">
        <v>144</v>
      </c>
      <c r="AI55" s="136" t="s">
        <v>147</v>
      </c>
      <c r="AJ55" s="136" t="s">
        <v>149</v>
      </c>
      <c r="AK55" s="31">
        <v>735</v>
      </c>
      <c r="AL55" s="32">
        <v>0</v>
      </c>
      <c r="AM55" s="39">
        <v>0</v>
      </c>
    </row>
    <row r="56" spans="1:42" ht="12" hidden="1" customHeight="1">
      <c r="A56" s="25" t="str">
        <f t="shared" si="1"/>
        <v>HIDE</v>
      </c>
      <c r="B56" s="93" t="s">
        <v>13</v>
      </c>
      <c r="C56" s="30" t="s">
        <v>139</v>
      </c>
      <c r="D56" s="135" t="s">
        <v>146</v>
      </c>
      <c r="E56" s="136" t="s">
        <v>145</v>
      </c>
      <c r="F56" s="135" t="s">
        <v>144</v>
      </c>
      <c r="G56" s="136" t="s">
        <v>147</v>
      </c>
      <c r="H56" s="136" t="s">
        <v>149</v>
      </c>
      <c r="I56" s="31" t="e">
        <f>VLOOKUP(B56,#REF!,3,FALSE)</f>
        <v>#REF!</v>
      </c>
      <c r="J56" s="32">
        <v>0</v>
      </c>
      <c r="K56" s="39" t="e">
        <f t="shared" si="3"/>
        <v>#REF!</v>
      </c>
      <c r="AC56" s="25" t="s">
        <v>613</v>
      </c>
      <c r="AD56" s="93" t="s">
        <v>13</v>
      </c>
      <c r="AE56" s="30" t="s">
        <v>139</v>
      </c>
      <c r="AF56" s="135" t="s">
        <v>146</v>
      </c>
      <c r="AG56" s="136" t="s">
        <v>145</v>
      </c>
      <c r="AH56" s="135" t="s">
        <v>144</v>
      </c>
      <c r="AI56" s="136" t="s">
        <v>147</v>
      </c>
      <c r="AJ56" s="136" t="s">
        <v>149</v>
      </c>
      <c r="AK56" s="31">
        <v>525</v>
      </c>
      <c r="AL56" s="32">
        <v>0</v>
      </c>
      <c r="AM56" s="39">
        <v>0</v>
      </c>
    </row>
    <row r="57" spans="1:42" ht="12" hidden="1" customHeight="1">
      <c r="A57" s="25" t="str">
        <f t="shared" si="1"/>
        <v>HIDE</v>
      </c>
      <c r="B57" s="93" t="s">
        <v>14</v>
      </c>
      <c r="C57" s="30" t="s">
        <v>121</v>
      </c>
      <c r="D57" s="135" t="s">
        <v>146</v>
      </c>
      <c r="E57" s="136" t="s">
        <v>145</v>
      </c>
      <c r="F57" s="136" t="s">
        <v>144</v>
      </c>
      <c r="G57" s="136" t="s">
        <v>147</v>
      </c>
      <c r="H57" s="136" t="s">
        <v>149</v>
      </c>
      <c r="I57" s="31" t="e">
        <f>VLOOKUP(B57,#REF!,3,FALSE)</f>
        <v>#REF!</v>
      </c>
      <c r="J57" s="32">
        <v>0</v>
      </c>
      <c r="K57" s="39" t="e">
        <f t="shared" si="3"/>
        <v>#REF!</v>
      </c>
      <c r="AC57" s="25" t="s">
        <v>613</v>
      </c>
      <c r="AD57" s="93" t="s">
        <v>14</v>
      </c>
      <c r="AE57" s="30" t="s">
        <v>121</v>
      </c>
      <c r="AF57" s="135" t="s">
        <v>146</v>
      </c>
      <c r="AG57" s="136" t="s">
        <v>145</v>
      </c>
      <c r="AH57" s="136" t="s">
        <v>144</v>
      </c>
      <c r="AI57" s="136" t="s">
        <v>147</v>
      </c>
      <c r="AJ57" s="136" t="s">
        <v>149</v>
      </c>
      <c r="AK57" s="31">
        <v>525</v>
      </c>
      <c r="AL57" s="32">
        <v>0</v>
      </c>
      <c r="AM57" s="39">
        <v>0</v>
      </c>
    </row>
    <row r="58" spans="1:42" ht="12" hidden="1" customHeight="1">
      <c r="A58" s="25" t="str">
        <f t="shared" si="1"/>
        <v>HIDE</v>
      </c>
      <c r="B58" s="93" t="s">
        <v>15</v>
      </c>
      <c r="C58" s="30" t="s">
        <v>122</v>
      </c>
      <c r="D58" s="135" t="s">
        <v>146</v>
      </c>
      <c r="E58" s="136" t="s">
        <v>145</v>
      </c>
      <c r="F58" s="135" t="s">
        <v>144</v>
      </c>
      <c r="G58" s="136" t="s">
        <v>147</v>
      </c>
      <c r="H58" s="136" t="s">
        <v>149</v>
      </c>
      <c r="I58" s="31" t="e">
        <f>VLOOKUP(B58,#REF!,3,FALSE)</f>
        <v>#REF!</v>
      </c>
      <c r="J58" s="32">
        <v>0</v>
      </c>
      <c r="K58" s="39" t="e">
        <f t="shared" si="3"/>
        <v>#REF!</v>
      </c>
      <c r="L58" s="5" t="e">
        <f>SUM(K46:K58)</f>
        <v>#REF!</v>
      </c>
      <c r="AC58" s="25" t="s">
        <v>613</v>
      </c>
      <c r="AD58" s="93" t="s">
        <v>15</v>
      </c>
      <c r="AE58" s="30" t="s">
        <v>122</v>
      </c>
      <c r="AF58" s="135" t="s">
        <v>146</v>
      </c>
      <c r="AG58" s="136" t="s">
        <v>145</v>
      </c>
      <c r="AH58" s="135" t="s">
        <v>144</v>
      </c>
      <c r="AI58" s="136" t="s">
        <v>147</v>
      </c>
      <c r="AJ58" s="136" t="s">
        <v>149</v>
      </c>
      <c r="AK58" s="31">
        <v>1890</v>
      </c>
      <c r="AL58" s="32">
        <v>0</v>
      </c>
      <c r="AM58" s="39">
        <v>0</v>
      </c>
      <c r="AN58" s="5">
        <v>850</v>
      </c>
    </row>
    <row r="59" spans="1:42" ht="12" customHeight="1">
      <c r="A59" s="25"/>
      <c r="B59" s="241"/>
      <c r="C59" s="241"/>
      <c r="D59" s="241"/>
      <c r="E59" s="241"/>
      <c r="F59" s="241"/>
      <c r="G59" s="241"/>
      <c r="H59" s="241"/>
      <c r="I59" s="241"/>
      <c r="J59" s="241"/>
      <c r="K59" s="241"/>
      <c r="AC59" s="25"/>
      <c r="AD59" s="241"/>
      <c r="AE59" s="241"/>
      <c r="AF59" s="241"/>
      <c r="AG59" s="241"/>
      <c r="AH59" s="241"/>
      <c r="AI59" s="241"/>
      <c r="AJ59" s="241"/>
      <c r="AK59" s="241"/>
      <c r="AL59" s="241"/>
      <c r="AM59" s="241"/>
    </row>
    <row r="60" spans="1:42" ht="20.100000000000001" customHeight="1">
      <c r="A60" s="25"/>
      <c r="B60" s="227" t="s">
        <v>31</v>
      </c>
      <c r="C60" s="227"/>
      <c r="D60" s="227"/>
      <c r="E60" s="227"/>
      <c r="F60" s="227"/>
      <c r="G60" s="227"/>
      <c r="H60" s="227"/>
      <c r="I60" s="227"/>
      <c r="J60" s="227"/>
      <c r="K60" s="227"/>
      <c r="AC60" s="25"/>
      <c r="AD60" s="227" t="s">
        <v>31</v>
      </c>
      <c r="AE60" s="227"/>
      <c r="AF60" s="227"/>
      <c r="AG60" s="227"/>
      <c r="AH60" s="227"/>
      <c r="AI60" s="227"/>
      <c r="AJ60" s="227"/>
      <c r="AK60" s="227"/>
      <c r="AL60" s="227"/>
      <c r="AM60" s="227"/>
    </row>
    <row r="61" spans="1:42" ht="12" customHeight="1">
      <c r="A61" s="25" t="e">
        <f t="shared" si="1"/>
        <v>#REF!</v>
      </c>
      <c r="B61" s="44" t="s">
        <v>16</v>
      </c>
      <c r="C61" s="148" t="s">
        <v>116</v>
      </c>
      <c r="D61" s="137" t="s">
        <v>146</v>
      </c>
      <c r="E61" s="138" t="s">
        <v>145</v>
      </c>
      <c r="F61" s="137" t="s">
        <v>144</v>
      </c>
      <c r="G61" s="138" t="s">
        <v>147</v>
      </c>
      <c r="H61" s="138" t="s">
        <v>148</v>
      </c>
      <c r="I61" s="31" t="e">
        <f>VLOOKUP(B61,#REF!,3,FALSE)</f>
        <v>#REF!</v>
      </c>
      <c r="J61" s="34" t="e">
        <f>#REF!</f>
        <v>#REF!</v>
      </c>
      <c r="K61" s="39" t="e">
        <f t="shared" ref="K61:K72" si="4">I61*J61</f>
        <v>#REF!</v>
      </c>
      <c r="AC61" s="25" t="s">
        <v>609</v>
      </c>
      <c r="AD61" s="44" t="s">
        <v>16</v>
      </c>
      <c r="AE61" s="148" t="s">
        <v>116</v>
      </c>
      <c r="AF61" s="137" t="s">
        <v>146</v>
      </c>
      <c r="AG61" s="138" t="s">
        <v>145</v>
      </c>
      <c r="AH61" s="137" t="s">
        <v>144</v>
      </c>
      <c r="AI61" s="138" t="s">
        <v>147</v>
      </c>
      <c r="AJ61" s="138" t="s">
        <v>148</v>
      </c>
      <c r="AK61" s="31">
        <v>520</v>
      </c>
      <c r="AL61" s="34">
        <v>1</v>
      </c>
      <c r="AM61" s="39">
        <v>520</v>
      </c>
    </row>
    <row r="62" spans="1:42" ht="12" hidden="1" customHeight="1">
      <c r="A62" s="25" t="e">
        <f t="shared" si="1"/>
        <v>#REF!</v>
      </c>
      <c r="B62" s="44" t="s">
        <v>17</v>
      </c>
      <c r="C62" s="148" t="s">
        <v>117</v>
      </c>
      <c r="D62" s="137" t="s">
        <v>146</v>
      </c>
      <c r="E62" s="138" t="s">
        <v>145</v>
      </c>
      <c r="F62" s="137" t="s">
        <v>144</v>
      </c>
      <c r="G62" s="138" t="s">
        <v>147</v>
      </c>
      <c r="H62" s="138" t="s">
        <v>148</v>
      </c>
      <c r="I62" s="31" t="e">
        <f>VLOOKUP(B62,#REF!,3,FALSE)</f>
        <v>#REF!</v>
      </c>
      <c r="J62" s="34" t="e">
        <f>#REF!</f>
        <v>#REF!</v>
      </c>
      <c r="K62" s="39" t="e">
        <f t="shared" si="4"/>
        <v>#REF!</v>
      </c>
      <c r="AC62" s="25" t="s">
        <v>613</v>
      </c>
      <c r="AD62" s="44" t="s">
        <v>17</v>
      </c>
      <c r="AE62" s="148" t="s">
        <v>117</v>
      </c>
      <c r="AF62" s="137" t="s">
        <v>146</v>
      </c>
      <c r="AG62" s="138" t="s">
        <v>145</v>
      </c>
      <c r="AH62" s="137" t="s">
        <v>144</v>
      </c>
      <c r="AI62" s="138" t="s">
        <v>147</v>
      </c>
      <c r="AJ62" s="138" t="s">
        <v>148</v>
      </c>
      <c r="AK62" s="31">
        <v>570</v>
      </c>
      <c r="AL62" s="34">
        <v>0</v>
      </c>
      <c r="AM62" s="39">
        <v>0</v>
      </c>
    </row>
    <row r="63" spans="1:42" ht="12" hidden="1" customHeight="1">
      <c r="A63" s="25" t="e">
        <f t="shared" si="1"/>
        <v>#REF!</v>
      </c>
      <c r="B63" s="44" t="s">
        <v>18</v>
      </c>
      <c r="C63" s="148" t="s">
        <v>118</v>
      </c>
      <c r="D63" s="137" t="s">
        <v>146</v>
      </c>
      <c r="E63" s="138" t="s">
        <v>145</v>
      </c>
      <c r="F63" s="137" t="s">
        <v>144</v>
      </c>
      <c r="G63" s="138" t="s">
        <v>147</v>
      </c>
      <c r="H63" s="138" t="s">
        <v>148</v>
      </c>
      <c r="I63" s="31" t="e">
        <f>VLOOKUP(B63,#REF!,3,FALSE)</f>
        <v>#REF!</v>
      </c>
      <c r="J63" s="34" t="e">
        <f>#REF!</f>
        <v>#REF!</v>
      </c>
      <c r="K63" s="39" t="e">
        <f t="shared" si="4"/>
        <v>#REF!</v>
      </c>
      <c r="AC63" s="25" t="s">
        <v>613</v>
      </c>
      <c r="AD63" s="44" t="s">
        <v>18</v>
      </c>
      <c r="AE63" s="148" t="s">
        <v>118</v>
      </c>
      <c r="AF63" s="137" t="s">
        <v>146</v>
      </c>
      <c r="AG63" s="138" t="s">
        <v>145</v>
      </c>
      <c r="AH63" s="137" t="s">
        <v>144</v>
      </c>
      <c r="AI63" s="138" t="s">
        <v>147</v>
      </c>
      <c r="AJ63" s="138" t="s">
        <v>148</v>
      </c>
      <c r="AK63" s="31">
        <v>263</v>
      </c>
      <c r="AL63" s="34">
        <v>0</v>
      </c>
      <c r="AM63" s="39">
        <v>0</v>
      </c>
    </row>
    <row r="64" spans="1:42" ht="12" hidden="1" customHeight="1">
      <c r="A64" s="25" t="e">
        <f t="shared" si="1"/>
        <v>#REF!</v>
      </c>
      <c r="B64" s="44" t="s">
        <v>19</v>
      </c>
      <c r="C64" s="148" t="s">
        <v>119</v>
      </c>
      <c r="D64" s="137" t="s">
        <v>146</v>
      </c>
      <c r="E64" s="138" t="s">
        <v>145</v>
      </c>
      <c r="F64" s="137" t="s">
        <v>144</v>
      </c>
      <c r="G64" s="138" t="s">
        <v>147</v>
      </c>
      <c r="H64" s="138" t="s">
        <v>148</v>
      </c>
      <c r="I64" s="31" t="e">
        <f>VLOOKUP(B64,#REF!,3,FALSE)</f>
        <v>#REF!</v>
      </c>
      <c r="J64" s="34" t="e">
        <f>#REF!</f>
        <v>#REF!</v>
      </c>
      <c r="K64" s="39" t="e">
        <f t="shared" si="4"/>
        <v>#REF!</v>
      </c>
      <c r="AC64" s="25" t="s">
        <v>613</v>
      </c>
      <c r="AD64" s="44" t="s">
        <v>19</v>
      </c>
      <c r="AE64" s="148" t="s">
        <v>119</v>
      </c>
      <c r="AF64" s="137" t="s">
        <v>146</v>
      </c>
      <c r="AG64" s="138" t="s">
        <v>145</v>
      </c>
      <c r="AH64" s="137" t="s">
        <v>144</v>
      </c>
      <c r="AI64" s="138" t="s">
        <v>147</v>
      </c>
      <c r="AJ64" s="138" t="s">
        <v>148</v>
      </c>
      <c r="AK64" s="31">
        <v>540</v>
      </c>
      <c r="AL64" s="34">
        <v>0</v>
      </c>
      <c r="AM64" s="39">
        <v>0</v>
      </c>
    </row>
    <row r="65" spans="1:43" ht="12" hidden="1" customHeight="1">
      <c r="A65" s="25" t="e">
        <f t="shared" si="1"/>
        <v>#REF!</v>
      </c>
      <c r="B65" s="44" t="s">
        <v>20</v>
      </c>
      <c r="C65" s="148" t="s">
        <v>120</v>
      </c>
      <c r="D65" s="137" t="s">
        <v>146</v>
      </c>
      <c r="E65" s="138" t="s">
        <v>145</v>
      </c>
      <c r="F65" s="137" t="s">
        <v>144</v>
      </c>
      <c r="G65" s="138" t="s">
        <v>147</v>
      </c>
      <c r="H65" s="138" t="s">
        <v>148</v>
      </c>
      <c r="I65" s="31" t="e">
        <f>VLOOKUP(B65,#REF!,3,FALSE)</f>
        <v>#REF!</v>
      </c>
      <c r="J65" s="34" t="e">
        <f>#REF!</f>
        <v>#REF!</v>
      </c>
      <c r="K65" s="39" t="e">
        <f t="shared" si="4"/>
        <v>#REF!</v>
      </c>
      <c r="AC65" s="25" t="s">
        <v>613</v>
      </c>
      <c r="AD65" s="44" t="s">
        <v>20</v>
      </c>
      <c r="AE65" s="148" t="s">
        <v>120</v>
      </c>
      <c r="AF65" s="137" t="s">
        <v>146</v>
      </c>
      <c r="AG65" s="138" t="s">
        <v>145</v>
      </c>
      <c r="AH65" s="137" t="s">
        <v>144</v>
      </c>
      <c r="AI65" s="138" t="s">
        <v>147</v>
      </c>
      <c r="AJ65" s="138" t="s">
        <v>148</v>
      </c>
      <c r="AK65" s="31">
        <v>265</v>
      </c>
      <c r="AL65" s="34">
        <v>0</v>
      </c>
      <c r="AM65" s="39">
        <v>0</v>
      </c>
    </row>
    <row r="66" spans="1:43" ht="12" customHeight="1">
      <c r="A66" s="25" t="e">
        <f t="shared" si="1"/>
        <v>#REF!</v>
      </c>
      <c r="B66" s="44" t="s">
        <v>21</v>
      </c>
      <c r="C66" s="148" t="s">
        <v>123</v>
      </c>
      <c r="D66" s="137" t="s">
        <v>146</v>
      </c>
      <c r="E66" s="138" t="s">
        <v>145</v>
      </c>
      <c r="F66" s="137" t="s">
        <v>144</v>
      </c>
      <c r="G66" s="138" t="s">
        <v>147</v>
      </c>
      <c r="H66" s="138" t="s">
        <v>148</v>
      </c>
      <c r="I66" s="31" t="e">
        <f>VLOOKUP(B66,#REF!,3,FALSE)</f>
        <v>#REF!</v>
      </c>
      <c r="J66" s="34" t="e">
        <f>#REF!</f>
        <v>#REF!</v>
      </c>
      <c r="K66" s="39" t="e">
        <f t="shared" si="4"/>
        <v>#REF!</v>
      </c>
      <c r="AC66" s="25" t="s">
        <v>609</v>
      </c>
      <c r="AD66" s="44" t="s">
        <v>21</v>
      </c>
      <c r="AE66" s="148" t="s">
        <v>123</v>
      </c>
      <c r="AF66" s="137" t="s">
        <v>146</v>
      </c>
      <c r="AG66" s="138" t="s">
        <v>145</v>
      </c>
      <c r="AH66" s="137" t="s">
        <v>144</v>
      </c>
      <c r="AI66" s="138" t="s">
        <v>147</v>
      </c>
      <c r="AJ66" s="138" t="s">
        <v>148</v>
      </c>
      <c r="AK66" s="31">
        <v>384</v>
      </c>
      <c r="AL66" s="34">
        <v>5</v>
      </c>
      <c r="AM66" s="39">
        <v>1920</v>
      </c>
    </row>
    <row r="67" spans="1:43" ht="12" hidden="1" customHeight="1">
      <c r="A67" s="25" t="e">
        <f t="shared" si="1"/>
        <v>#REF!</v>
      </c>
      <c r="B67" s="44" t="s">
        <v>22</v>
      </c>
      <c r="C67" s="148" t="s">
        <v>125</v>
      </c>
      <c r="D67" s="137" t="s">
        <v>146</v>
      </c>
      <c r="E67" s="138" t="s">
        <v>145</v>
      </c>
      <c r="F67" s="137" t="s">
        <v>144</v>
      </c>
      <c r="G67" s="138" t="s">
        <v>147</v>
      </c>
      <c r="H67" s="138" t="s">
        <v>148</v>
      </c>
      <c r="I67" s="31" t="e">
        <f>VLOOKUP(B67,#REF!,3,FALSE)</f>
        <v>#REF!</v>
      </c>
      <c r="J67" s="34" t="e">
        <f>#REF!</f>
        <v>#REF!</v>
      </c>
      <c r="K67" s="39" t="e">
        <f t="shared" si="4"/>
        <v>#REF!</v>
      </c>
      <c r="AC67" s="25" t="s">
        <v>613</v>
      </c>
      <c r="AD67" s="44" t="s">
        <v>22</v>
      </c>
      <c r="AE67" s="148" t="s">
        <v>125</v>
      </c>
      <c r="AF67" s="137" t="s">
        <v>146</v>
      </c>
      <c r="AG67" s="138" t="s">
        <v>145</v>
      </c>
      <c r="AH67" s="137" t="s">
        <v>144</v>
      </c>
      <c r="AI67" s="138" t="s">
        <v>147</v>
      </c>
      <c r="AJ67" s="138" t="s">
        <v>148</v>
      </c>
      <c r="AK67" s="31">
        <v>585</v>
      </c>
      <c r="AL67" s="34">
        <v>0</v>
      </c>
      <c r="AM67" s="39">
        <v>0</v>
      </c>
    </row>
    <row r="68" spans="1:43" ht="12" hidden="1" customHeight="1">
      <c r="A68" s="25" t="e">
        <f t="shared" si="1"/>
        <v>#REF!</v>
      </c>
      <c r="B68" s="44" t="s">
        <v>23</v>
      </c>
      <c r="C68" s="148" t="s">
        <v>29</v>
      </c>
      <c r="D68" s="137" t="s">
        <v>146</v>
      </c>
      <c r="E68" s="138" t="s">
        <v>145</v>
      </c>
      <c r="F68" s="137" t="s">
        <v>144</v>
      </c>
      <c r="G68" s="138" t="s">
        <v>147</v>
      </c>
      <c r="H68" s="138" t="s">
        <v>148</v>
      </c>
      <c r="I68" s="31" t="e">
        <f>VLOOKUP(B68,#REF!,3,FALSE)</f>
        <v>#REF!</v>
      </c>
      <c r="J68" s="34" t="e">
        <f>#REF!</f>
        <v>#REF!</v>
      </c>
      <c r="K68" s="39" t="e">
        <f t="shared" si="4"/>
        <v>#REF!</v>
      </c>
      <c r="AC68" s="25" t="s">
        <v>613</v>
      </c>
      <c r="AD68" s="44" t="s">
        <v>23</v>
      </c>
      <c r="AE68" s="148" t="s">
        <v>29</v>
      </c>
      <c r="AF68" s="137" t="s">
        <v>146</v>
      </c>
      <c r="AG68" s="138" t="s">
        <v>145</v>
      </c>
      <c r="AH68" s="137" t="s">
        <v>144</v>
      </c>
      <c r="AI68" s="138" t="s">
        <v>147</v>
      </c>
      <c r="AJ68" s="138" t="s">
        <v>148</v>
      </c>
      <c r="AK68" s="31">
        <v>158</v>
      </c>
      <c r="AL68" s="34">
        <v>0</v>
      </c>
      <c r="AM68" s="39">
        <v>0</v>
      </c>
    </row>
    <row r="69" spans="1:43" ht="12" hidden="1" customHeight="1">
      <c r="A69" s="25" t="e">
        <f t="shared" si="1"/>
        <v>#REF!</v>
      </c>
      <c r="B69" s="44" t="s">
        <v>24</v>
      </c>
      <c r="C69" s="148" t="s">
        <v>124</v>
      </c>
      <c r="D69" s="137" t="s">
        <v>146</v>
      </c>
      <c r="E69" s="138" t="s">
        <v>145</v>
      </c>
      <c r="F69" s="137" t="s">
        <v>144</v>
      </c>
      <c r="G69" s="138" t="s">
        <v>147</v>
      </c>
      <c r="H69" s="139" t="s">
        <v>148</v>
      </c>
      <c r="I69" s="31" t="e">
        <f>VLOOKUP(B69,#REF!,3,FALSE)</f>
        <v>#REF!</v>
      </c>
      <c r="J69" s="34" t="e">
        <f>#REF!</f>
        <v>#REF!</v>
      </c>
      <c r="K69" s="39" t="e">
        <f t="shared" si="4"/>
        <v>#REF!</v>
      </c>
      <c r="AC69" s="25" t="s">
        <v>613</v>
      </c>
      <c r="AD69" s="44" t="s">
        <v>24</v>
      </c>
      <c r="AE69" s="148" t="s">
        <v>124</v>
      </c>
      <c r="AF69" s="137" t="s">
        <v>146</v>
      </c>
      <c r="AG69" s="138" t="s">
        <v>145</v>
      </c>
      <c r="AH69" s="137" t="s">
        <v>144</v>
      </c>
      <c r="AI69" s="138" t="s">
        <v>147</v>
      </c>
      <c r="AJ69" s="139" t="s">
        <v>148</v>
      </c>
      <c r="AK69" s="31">
        <v>840</v>
      </c>
      <c r="AL69" s="34">
        <v>0</v>
      </c>
      <c r="AM69" s="39">
        <v>0</v>
      </c>
    </row>
    <row r="70" spans="1:43" ht="12" hidden="1" customHeight="1">
      <c r="A70" s="25" t="e">
        <f t="shared" si="1"/>
        <v>#REF!</v>
      </c>
      <c r="B70" s="44" t="s">
        <v>25</v>
      </c>
      <c r="C70" s="148" t="s">
        <v>28</v>
      </c>
      <c r="D70" s="137" t="s">
        <v>146</v>
      </c>
      <c r="E70" s="138" t="s">
        <v>145</v>
      </c>
      <c r="F70" s="137" t="s">
        <v>144</v>
      </c>
      <c r="G70" s="138" t="s">
        <v>147</v>
      </c>
      <c r="H70" s="138" t="s">
        <v>148</v>
      </c>
      <c r="I70" s="31" t="e">
        <f>VLOOKUP(B70,#REF!,3,FALSE)</f>
        <v>#REF!</v>
      </c>
      <c r="J70" s="34" t="e">
        <f>#REF!</f>
        <v>#REF!</v>
      </c>
      <c r="K70" s="39" t="e">
        <f t="shared" si="4"/>
        <v>#REF!</v>
      </c>
      <c r="AC70" s="25" t="s">
        <v>613</v>
      </c>
      <c r="AD70" s="44" t="s">
        <v>25</v>
      </c>
      <c r="AE70" s="148" t="s">
        <v>28</v>
      </c>
      <c r="AF70" s="137" t="s">
        <v>146</v>
      </c>
      <c r="AG70" s="138" t="s">
        <v>145</v>
      </c>
      <c r="AH70" s="137" t="s">
        <v>144</v>
      </c>
      <c r="AI70" s="138" t="s">
        <v>147</v>
      </c>
      <c r="AJ70" s="138" t="s">
        <v>148</v>
      </c>
      <c r="AK70" s="31">
        <v>275</v>
      </c>
      <c r="AL70" s="34">
        <v>0</v>
      </c>
      <c r="AM70" s="39">
        <v>0</v>
      </c>
    </row>
    <row r="71" spans="1:43" ht="12" customHeight="1">
      <c r="A71" s="25" t="e">
        <f t="shared" si="1"/>
        <v>#REF!</v>
      </c>
      <c r="B71" s="44" t="s">
        <v>26</v>
      </c>
      <c r="C71" s="148" t="s">
        <v>126</v>
      </c>
      <c r="D71" s="137" t="s">
        <v>146</v>
      </c>
      <c r="E71" s="138" t="s">
        <v>145</v>
      </c>
      <c r="F71" s="137" t="s">
        <v>144</v>
      </c>
      <c r="G71" s="138" t="s">
        <v>147</v>
      </c>
      <c r="H71" s="138" t="s">
        <v>148</v>
      </c>
      <c r="I71" s="31" t="e">
        <f>VLOOKUP(B71,#REF!,3,FALSE)</f>
        <v>#REF!</v>
      </c>
      <c r="J71" s="34" t="e">
        <f>#REF!</f>
        <v>#REF!</v>
      </c>
      <c r="K71" s="39" t="e">
        <f t="shared" si="4"/>
        <v>#REF!</v>
      </c>
      <c r="AC71" s="25" t="s">
        <v>609</v>
      </c>
      <c r="AD71" s="44" t="s">
        <v>26</v>
      </c>
      <c r="AE71" s="148" t="s">
        <v>126</v>
      </c>
      <c r="AF71" s="137" t="s">
        <v>146</v>
      </c>
      <c r="AG71" s="138" t="s">
        <v>145</v>
      </c>
      <c r="AH71" s="137" t="s">
        <v>144</v>
      </c>
      <c r="AI71" s="138" t="s">
        <v>147</v>
      </c>
      <c r="AJ71" s="138" t="s">
        <v>148</v>
      </c>
      <c r="AK71" s="31">
        <v>340</v>
      </c>
      <c r="AL71" s="34">
        <v>1</v>
      </c>
      <c r="AM71" s="39">
        <v>340</v>
      </c>
    </row>
    <row r="72" spans="1:43" ht="12" customHeight="1">
      <c r="A72" s="25" t="e">
        <f t="shared" si="1"/>
        <v>#REF!</v>
      </c>
      <c r="B72" s="44" t="s">
        <v>27</v>
      </c>
      <c r="C72" s="148" t="s">
        <v>127</v>
      </c>
      <c r="D72" s="137" t="s">
        <v>146</v>
      </c>
      <c r="E72" s="138" t="s">
        <v>145</v>
      </c>
      <c r="F72" s="137" t="s">
        <v>144</v>
      </c>
      <c r="G72" s="138" t="s">
        <v>147</v>
      </c>
      <c r="H72" s="138" t="s">
        <v>148</v>
      </c>
      <c r="I72" s="31" t="e">
        <f>VLOOKUP(B72,#REF!,3,FALSE)</f>
        <v>#REF!</v>
      </c>
      <c r="J72" s="34" t="e">
        <f>#REF!</f>
        <v>#REF!</v>
      </c>
      <c r="K72" s="39" t="e">
        <f t="shared" si="4"/>
        <v>#REF!</v>
      </c>
      <c r="L72" s="5" t="e">
        <f>SUM(K61:K72)</f>
        <v>#REF!</v>
      </c>
      <c r="AC72" s="25" t="s">
        <v>609</v>
      </c>
      <c r="AD72" s="44" t="s">
        <v>27</v>
      </c>
      <c r="AE72" s="148" t="s">
        <v>127</v>
      </c>
      <c r="AF72" s="137" t="s">
        <v>146</v>
      </c>
      <c r="AG72" s="138" t="s">
        <v>145</v>
      </c>
      <c r="AH72" s="137" t="s">
        <v>144</v>
      </c>
      <c r="AI72" s="138" t="s">
        <v>147</v>
      </c>
      <c r="AJ72" s="138" t="s">
        <v>148</v>
      </c>
      <c r="AK72" s="31">
        <v>190</v>
      </c>
      <c r="AL72" s="34">
        <v>1</v>
      </c>
      <c r="AM72" s="39">
        <v>190</v>
      </c>
      <c r="AN72" s="5">
        <v>2970</v>
      </c>
    </row>
    <row r="73" spans="1:43" ht="12" customHeight="1">
      <c r="A73" s="25"/>
      <c r="B73" s="232"/>
      <c r="C73" s="232"/>
      <c r="D73" s="232"/>
      <c r="E73" s="232"/>
      <c r="F73" s="232"/>
      <c r="G73" s="232"/>
      <c r="H73" s="232"/>
      <c r="I73" s="232"/>
      <c r="J73" s="232"/>
      <c r="K73" s="232"/>
      <c r="AC73" s="25"/>
      <c r="AD73" s="232"/>
      <c r="AE73" s="232"/>
      <c r="AF73" s="232"/>
      <c r="AG73" s="232"/>
      <c r="AH73" s="232"/>
      <c r="AI73" s="232"/>
      <c r="AJ73" s="232"/>
      <c r="AK73" s="232"/>
      <c r="AL73" s="232"/>
      <c r="AM73" s="232"/>
    </row>
    <row r="74" spans="1:43" ht="20.100000000000001" customHeight="1">
      <c r="A74" s="25"/>
      <c r="B74" s="227" t="s">
        <v>482</v>
      </c>
      <c r="C74" s="227"/>
      <c r="D74" s="227"/>
      <c r="E74" s="227"/>
      <c r="F74" s="227"/>
      <c r="G74" s="227"/>
      <c r="H74" s="227"/>
      <c r="I74" s="227"/>
      <c r="J74" s="227"/>
      <c r="K74" s="227"/>
      <c r="AC74" s="25"/>
      <c r="AD74" s="227" t="s">
        <v>482</v>
      </c>
      <c r="AE74" s="227"/>
      <c r="AF74" s="227"/>
      <c r="AG74" s="227"/>
      <c r="AH74" s="227"/>
      <c r="AI74" s="227"/>
      <c r="AJ74" s="227"/>
      <c r="AK74" s="227"/>
      <c r="AL74" s="227"/>
      <c r="AM74" s="227"/>
    </row>
    <row r="75" spans="1:43">
      <c r="A75" s="25" t="e">
        <f>IF(I75=0,"HIDE","")</f>
        <v>#REF!</v>
      </c>
      <c r="B75" s="237" t="e">
        <f>CONCATENATE("In ",I75," kamer",IF(I75&gt;1,"s","")," werd VERWARMING-sturing voorzien maw in deze ",I75," kamers is het klimaat volledig onafhankelijke regelbaar")</f>
        <v>#REF!</v>
      </c>
      <c r="C75" s="237"/>
      <c r="D75" s="237"/>
      <c r="E75" s="237"/>
      <c r="F75" s="237"/>
      <c r="G75" s="237"/>
      <c r="H75" s="237"/>
      <c r="I75" s="153" t="e">
        <f>#REF!</f>
        <v>#REF!</v>
      </c>
      <c r="J75" s="151"/>
      <c r="K75" s="151"/>
      <c r="L75" s="2"/>
      <c r="M75" s="149"/>
      <c r="N75" s="149"/>
      <c r="O75" s="149"/>
      <c r="AC75" s="25" t="s">
        <v>609</v>
      </c>
      <c r="AD75" s="237" t="s">
        <v>766</v>
      </c>
      <c r="AE75" s="237"/>
      <c r="AF75" s="237"/>
      <c r="AG75" s="237"/>
      <c r="AH75" s="237"/>
      <c r="AI75" s="237"/>
      <c r="AJ75" s="237"/>
      <c r="AK75" s="153">
        <v>6</v>
      </c>
      <c r="AL75" s="151"/>
      <c r="AM75" s="151"/>
      <c r="AN75" s="2"/>
      <c r="AO75" s="149"/>
      <c r="AP75" s="149"/>
      <c r="AQ75" s="149"/>
    </row>
    <row r="76" spans="1:43" ht="15" hidden="1" customHeight="1">
      <c r="A76" s="25" t="e">
        <f>IF(I76&gt;0,"HIDE","")</f>
        <v>#REF!</v>
      </c>
      <c r="B76" s="238" t="e">
        <f>IF(I76=0,"Er werd geen sturing VERWARMING voorzien in dit project","WEL HVAC-sturing &gt;&gt;&gt; deze lijn zal worden verwijderd bij opmaak offerte")</f>
        <v>#REF!</v>
      </c>
      <c r="C76" s="238"/>
      <c r="D76" s="238"/>
      <c r="E76" s="238"/>
      <c r="F76" s="238"/>
      <c r="G76" s="238"/>
      <c r="H76" s="238"/>
      <c r="I76" s="153" t="e">
        <f>I75</f>
        <v>#REF!</v>
      </c>
      <c r="M76" s="229" t="s">
        <v>217</v>
      </c>
      <c r="N76" s="229"/>
      <c r="O76" s="229"/>
      <c r="AC76" s="25" t="s">
        <v>613</v>
      </c>
      <c r="AD76" s="238" t="s">
        <v>767</v>
      </c>
      <c r="AE76" s="238"/>
      <c r="AF76" s="238"/>
      <c r="AG76" s="238"/>
      <c r="AH76" s="238"/>
      <c r="AI76" s="238"/>
      <c r="AJ76" s="238"/>
      <c r="AK76" s="153">
        <v>6</v>
      </c>
      <c r="AL76" s="27"/>
      <c r="AM76" s="27"/>
      <c r="AO76" s="229" t="s">
        <v>217</v>
      </c>
      <c r="AP76" s="229"/>
      <c r="AQ76" s="229"/>
    </row>
    <row r="77" spans="1:43" ht="15" hidden="1" customHeight="1">
      <c r="A77" s="25" t="e">
        <f>IF(I77=0,"HIDE","")</f>
        <v>#REF!</v>
      </c>
      <c r="B77" s="237" t="e">
        <f>CONCATENATE("In ",I77," kamers werd KOELING-sturing voorzien ")</f>
        <v>#REF!</v>
      </c>
      <c r="C77" s="237"/>
      <c r="D77" s="237"/>
      <c r="E77" s="237"/>
      <c r="F77" s="237"/>
      <c r="G77" s="237"/>
      <c r="H77" s="237"/>
      <c r="I77" s="153" t="e">
        <f>#REF!</f>
        <v>#REF!</v>
      </c>
      <c r="M77" s="149"/>
      <c r="N77" s="149"/>
      <c r="O77" s="149"/>
      <c r="AC77" s="25" t="s">
        <v>613</v>
      </c>
      <c r="AD77" s="237" t="s">
        <v>631</v>
      </c>
      <c r="AE77" s="237"/>
      <c r="AF77" s="237"/>
      <c r="AG77" s="237"/>
      <c r="AH77" s="237"/>
      <c r="AI77" s="237"/>
      <c r="AJ77" s="237"/>
      <c r="AK77" s="153">
        <v>0</v>
      </c>
      <c r="AL77" s="27"/>
      <c r="AM77" s="27"/>
      <c r="AO77" s="149"/>
      <c r="AP77" s="149"/>
      <c r="AQ77" s="149"/>
    </row>
    <row r="78" spans="1:43">
      <c r="A78" s="25" t="e">
        <f>IF(I78&gt;0,"HIDE","")</f>
        <v>#REF!</v>
      </c>
      <c r="B78" s="238" t="e">
        <f>IF(I78=0,"Er werd geen sturing KOELING voorzien in dit project","WEL COOL-sturing &gt;&gt;&gt; deze lijn zal worden verwijderd bij opmaak offerte")</f>
        <v>#REF!</v>
      </c>
      <c r="C78" s="238"/>
      <c r="D78" s="238"/>
      <c r="E78" s="238"/>
      <c r="F78" s="238"/>
      <c r="G78" s="238"/>
      <c r="H78" s="238"/>
      <c r="I78" s="153" t="e">
        <f>I77</f>
        <v>#REF!</v>
      </c>
      <c r="M78" s="229" t="s">
        <v>216</v>
      </c>
      <c r="N78" s="229"/>
      <c r="O78" s="229"/>
      <c r="AC78" s="25" t="s">
        <v>609</v>
      </c>
      <c r="AD78" s="238" t="s">
        <v>632</v>
      </c>
      <c r="AE78" s="238"/>
      <c r="AF78" s="238"/>
      <c r="AG78" s="238"/>
      <c r="AH78" s="238"/>
      <c r="AI78" s="238"/>
      <c r="AJ78" s="238"/>
      <c r="AK78" s="153">
        <v>0</v>
      </c>
      <c r="AL78" s="27"/>
      <c r="AM78" s="27"/>
      <c r="AO78" s="229" t="s">
        <v>216</v>
      </c>
      <c r="AP78" s="229"/>
      <c r="AQ78" s="229"/>
    </row>
    <row r="79" spans="1:43" ht="12" customHeight="1">
      <c r="A79" s="25" t="e">
        <f t="shared" si="1"/>
        <v>#REF!</v>
      </c>
      <c r="B79" s="44" t="s">
        <v>55</v>
      </c>
      <c r="C79" s="148" t="s">
        <v>56</v>
      </c>
      <c r="D79" s="138"/>
      <c r="E79" s="138"/>
      <c r="F79" s="138"/>
      <c r="G79" s="138"/>
      <c r="H79" s="138"/>
      <c r="I79" s="39">
        <v>875</v>
      </c>
      <c r="J79" s="34" t="e">
        <f>IF(J81&gt;0,1,0)</f>
        <v>#REF!</v>
      </c>
      <c r="K79" s="39" t="e">
        <f t="shared" ref="K79:K84" si="5">I79*J79</f>
        <v>#REF!</v>
      </c>
      <c r="AC79" s="25" t="s">
        <v>609</v>
      </c>
      <c r="AD79" s="44" t="s">
        <v>55</v>
      </c>
      <c r="AE79" s="148" t="s">
        <v>56</v>
      </c>
      <c r="AF79" s="138"/>
      <c r="AG79" s="138"/>
      <c r="AH79" s="138"/>
      <c r="AI79" s="138"/>
      <c r="AJ79" s="138"/>
      <c r="AK79" s="39">
        <v>875</v>
      </c>
      <c r="AL79" s="34">
        <v>1</v>
      </c>
      <c r="AM79" s="39">
        <v>875</v>
      </c>
    </row>
    <row r="80" spans="1:43" ht="12" hidden="1" customHeight="1">
      <c r="A80" s="25" t="str">
        <f t="shared" si="1"/>
        <v>HIDE</v>
      </c>
      <c r="B80" s="44" t="s">
        <v>516</v>
      </c>
      <c r="C80" s="148" t="s">
        <v>57</v>
      </c>
      <c r="D80" s="138" t="s">
        <v>146</v>
      </c>
      <c r="E80" s="138"/>
      <c r="F80" s="138"/>
      <c r="G80" s="138"/>
      <c r="H80" s="138"/>
      <c r="I80" s="39">
        <v>24</v>
      </c>
      <c r="J80" s="34">
        <v>0</v>
      </c>
      <c r="K80" s="39">
        <f t="shared" si="5"/>
        <v>0</v>
      </c>
      <c r="AC80" s="25" t="s">
        <v>613</v>
      </c>
      <c r="AD80" s="44" t="s">
        <v>516</v>
      </c>
      <c r="AE80" s="148" t="s">
        <v>57</v>
      </c>
      <c r="AF80" s="138" t="s">
        <v>146</v>
      </c>
      <c r="AG80" s="138"/>
      <c r="AH80" s="138"/>
      <c r="AI80" s="138"/>
      <c r="AJ80" s="138"/>
      <c r="AK80" s="39">
        <v>24</v>
      </c>
      <c r="AL80" s="34">
        <v>0</v>
      </c>
      <c r="AM80" s="39">
        <v>0</v>
      </c>
    </row>
    <row r="81" spans="1:43" ht="12" customHeight="1">
      <c r="A81" s="25" t="e">
        <f t="shared" si="1"/>
        <v>#REF!</v>
      </c>
      <c r="B81" s="92" t="s">
        <v>514</v>
      </c>
      <c r="C81" s="148" t="s">
        <v>150</v>
      </c>
      <c r="D81" s="138" t="s">
        <v>146</v>
      </c>
      <c r="E81" s="138"/>
      <c r="F81" s="138"/>
      <c r="G81" s="138"/>
      <c r="H81" s="138"/>
      <c r="I81" s="39">
        <v>58</v>
      </c>
      <c r="J81" s="34" t="e">
        <f>#REF!*IF(#REF!="ja",1,0)</f>
        <v>#REF!</v>
      </c>
      <c r="K81" s="39" t="e">
        <f t="shared" si="5"/>
        <v>#REF!</v>
      </c>
      <c r="AC81" s="25" t="s">
        <v>609</v>
      </c>
      <c r="AD81" s="92" t="s">
        <v>514</v>
      </c>
      <c r="AE81" s="148" t="s">
        <v>150</v>
      </c>
      <c r="AF81" s="138" t="s">
        <v>146</v>
      </c>
      <c r="AG81" s="138"/>
      <c r="AH81" s="138"/>
      <c r="AI81" s="138"/>
      <c r="AJ81" s="138"/>
      <c r="AK81" s="39">
        <v>58</v>
      </c>
      <c r="AL81" s="34">
        <v>6</v>
      </c>
      <c r="AM81" s="39">
        <v>348</v>
      </c>
    </row>
    <row r="82" spans="1:43" ht="12" hidden="1" customHeight="1">
      <c r="A82" s="25" t="e">
        <f t="shared" si="1"/>
        <v>#REF!</v>
      </c>
      <c r="B82" s="92" t="s">
        <v>515</v>
      </c>
      <c r="C82" s="148" t="s">
        <v>151</v>
      </c>
      <c r="D82" s="138" t="s">
        <v>146</v>
      </c>
      <c r="E82" s="138"/>
      <c r="F82" s="138"/>
      <c r="G82" s="138"/>
      <c r="H82" s="138"/>
      <c r="I82" s="39">
        <v>62</v>
      </c>
      <c r="J82" s="34" t="e">
        <f>#REF!*IF(#REF!="ja",1,0)</f>
        <v>#REF!</v>
      </c>
      <c r="K82" s="39" t="e">
        <f t="shared" si="5"/>
        <v>#REF!</v>
      </c>
      <c r="AC82" s="25" t="s">
        <v>613</v>
      </c>
      <c r="AD82" s="92" t="s">
        <v>515</v>
      </c>
      <c r="AE82" s="148" t="s">
        <v>151</v>
      </c>
      <c r="AF82" s="138" t="s">
        <v>146</v>
      </c>
      <c r="AG82" s="138"/>
      <c r="AH82" s="138"/>
      <c r="AI82" s="138"/>
      <c r="AJ82" s="138"/>
      <c r="AK82" s="39">
        <v>62</v>
      </c>
      <c r="AL82" s="34">
        <v>0</v>
      </c>
      <c r="AM82" s="39">
        <v>0</v>
      </c>
    </row>
    <row r="83" spans="1:43" ht="12" hidden="1" customHeight="1">
      <c r="A83" s="25" t="e">
        <f t="shared" si="1"/>
        <v>#REF!</v>
      </c>
      <c r="B83" s="92" t="s">
        <v>58</v>
      </c>
      <c r="C83" s="148" t="s">
        <v>59</v>
      </c>
      <c r="D83" s="140" t="s">
        <v>146</v>
      </c>
      <c r="E83" s="141"/>
      <c r="F83" s="138" t="s">
        <v>144</v>
      </c>
      <c r="G83" s="240" t="s">
        <v>147</v>
      </c>
      <c r="H83" s="240"/>
      <c r="I83" s="39">
        <v>368</v>
      </c>
      <c r="J83" s="34" t="e">
        <f>#REF!*IF(#REF!="ja",1,0)</f>
        <v>#REF!</v>
      </c>
      <c r="K83" s="39" t="e">
        <f t="shared" si="5"/>
        <v>#REF!</v>
      </c>
      <c r="AC83" s="25" t="s">
        <v>613</v>
      </c>
      <c r="AD83" s="92" t="s">
        <v>58</v>
      </c>
      <c r="AE83" s="148" t="s">
        <v>59</v>
      </c>
      <c r="AF83" s="140" t="s">
        <v>146</v>
      </c>
      <c r="AG83" s="141"/>
      <c r="AH83" s="138" t="s">
        <v>144</v>
      </c>
      <c r="AI83" s="240" t="s">
        <v>147</v>
      </c>
      <c r="AJ83" s="240"/>
      <c r="AK83" s="39">
        <v>368</v>
      </c>
      <c r="AL83" s="34">
        <v>0</v>
      </c>
      <c r="AM83" s="39">
        <v>0</v>
      </c>
    </row>
    <row r="84" spans="1:43" ht="12" hidden="1" customHeight="1">
      <c r="A84" s="25" t="str">
        <f t="shared" si="1"/>
        <v>HIDE</v>
      </c>
      <c r="B84" s="92" t="s">
        <v>60</v>
      </c>
      <c r="C84" s="148" t="s">
        <v>152</v>
      </c>
      <c r="D84" s="138" t="s">
        <v>146</v>
      </c>
      <c r="E84" s="138"/>
      <c r="F84" s="138"/>
      <c r="G84" s="138"/>
      <c r="H84" s="138"/>
      <c r="I84" s="39">
        <v>48</v>
      </c>
      <c r="J84" s="34">
        <v>0</v>
      </c>
      <c r="K84" s="39">
        <f t="shared" si="5"/>
        <v>0</v>
      </c>
      <c r="L84" s="5" t="e">
        <f>SUM(K79:K84)</f>
        <v>#REF!</v>
      </c>
      <c r="AC84" s="25" t="s">
        <v>613</v>
      </c>
      <c r="AD84" s="92" t="s">
        <v>60</v>
      </c>
      <c r="AE84" s="148" t="s">
        <v>152</v>
      </c>
      <c r="AF84" s="138" t="s">
        <v>146</v>
      </c>
      <c r="AG84" s="138"/>
      <c r="AH84" s="138"/>
      <c r="AI84" s="138"/>
      <c r="AJ84" s="138"/>
      <c r="AK84" s="39">
        <v>48</v>
      </c>
      <c r="AL84" s="34">
        <v>0</v>
      </c>
      <c r="AM84" s="39">
        <v>0</v>
      </c>
      <c r="AN84" s="5">
        <v>1223</v>
      </c>
    </row>
    <row r="85" spans="1:43" ht="12" customHeight="1">
      <c r="A85" s="25"/>
      <c r="B85" s="239"/>
      <c r="C85" s="239"/>
      <c r="D85" s="239"/>
      <c r="E85" s="239"/>
      <c r="F85" s="239"/>
      <c r="G85" s="239"/>
      <c r="H85" s="239"/>
      <c r="I85" s="239"/>
      <c r="J85" s="239"/>
      <c r="K85" s="239"/>
      <c r="AC85" s="25"/>
      <c r="AD85" s="239"/>
      <c r="AE85" s="239"/>
      <c r="AF85" s="239"/>
      <c r="AG85" s="239"/>
      <c r="AH85" s="239"/>
      <c r="AI85" s="239"/>
      <c r="AJ85" s="239"/>
      <c r="AK85" s="239"/>
      <c r="AL85" s="239"/>
      <c r="AM85" s="239"/>
    </row>
    <row r="86" spans="1:43" ht="20.100000000000001" customHeight="1">
      <c r="A86" s="25"/>
      <c r="B86" s="227" t="s">
        <v>487</v>
      </c>
      <c r="C86" s="227"/>
      <c r="D86" s="227"/>
      <c r="E86" s="227"/>
      <c r="F86" s="227"/>
      <c r="G86" s="227"/>
      <c r="H86" s="227"/>
      <c r="I86" s="227"/>
      <c r="J86" s="227"/>
      <c r="K86" s="227"/>
      <c r="AC86" s="25"/>
      <c r="AD86" s="227" t="s">
        <v>487</v>
      </c>
      <c r="AE86" s="227"/>
      <c r="AF86" s="227"/>
      <c r="AG86" s="227"/>
      <c r="AH86" s="227"/>
      <c r="AI86" s="227"/>
      <c r="AJ86" s="227"/>
      <c r="AK86" s="227"/>
      <c r="AL86" s="227"/>
      <c r="AM86" s="227"/>
    </row>
    <row r="87" spans="1:43" ht="15" customHeight="1">
      <c r="A87" s="25" t="e">
        <f t="shared" ref="A87" si="6">IF(I87=0,"HIDE","")</f>
        <v>#REF!</v>
      </c>
      <c r="B87" s="237" t="e">
        <f>CONCATENATE("In ",I87," kamer",IF(I87&gt;1,"s","")," werd een bewegingsmelder Crestron voorzien waardoor extra mogelijkheden rond Rationeel Energiebeheer mogelijk zijn ")</f>
        <v>#REF!</v>
      </c>
      <c r="C87" s="237"/>
      <c r="D87" s="237"/>
      <c r="E87" s="237"/>
      <c r="F87" s="237"/>
      <c r="G87" s="237"/>
      <c r="H87" s="237"/>
      <c r="I87" s="153" t="e">
        <f>#REF!</f>
        <v>#REF!</v>
      </c>
      <c r="M87" s="149"/>
      <c r="N87" s="149"/>
      <c r="O87" s="149"/>
      <c r="AC87" s="25" t="s">
        <v>609</v>
      </c>
      <c r="AD87" s="237" t="s">
        <v>775</v>
      </c>
      <c r="AE87" s="237"/>
      <c r="AF87" s="237"/>
      <c r="AG87" s="237"/>
      <c r="AH87" s="237"/>
      <c r="AI87" s="237"/>
      <c r="AJ87" s="237"/>
      <c r="AK87" s="153">
        <v>5</v>
      </c>
      <c r="AL87" s="27"/>
      <c r="AM87" s="27"/>
      <c r="AO87" s="149"/>
      <c r="AP87" s="149"/>
      <c r="AQ87" s="149"/>
    </row>
    <row r="88" spans="1:43" hidden="1">
      <c r="A88" s="25" t="e">
        <f>IF(I88&gt;0,"HIDE","")</f>
        <v>#REF!</v>
      </c>
      <c r="B88" s="238" t="e">
        <f>IF(I88=0,"Er werden GEEN bewegingsmelders Crestron voorzien in dit project","WEL MD's gekozen &gt;&gt;&gt; deze lijn zal worden verwijderd bij opmaak offerte")</f>
        <v>#REF!</v>
      </c>
      <c r="C88" s="238"/>
      <c r="D88" s="238"/>
      <c r="E88" s="238"/>
      <c r="F88" s="238"/>
      <c r="G88" s="238"/>
      <c r="H88" s="238"/>
      <c r="I88" s="153" t="e">
        <f>I87</f>
        <v>#REF!</v>
      </c>
      <c r="J88" s="29"/>
      <c r="K88" s="29"/>
      <c r="L88" s="154"/>
      <c r="M88" s="149"/>
      <c r="N88" s="149"/>
      <c r="O88" s="149"/>
      <c r="AC88" s="25" t="s">
        <v>613</v>
      </c>
      <c r="AD88" s="238" t="s">
        <v>776</v>
      </c>
      <c r="AE88" s="238"/>
      <c r="AF88" s="238"/>
      <c r="AG88" s="238"/>
      <c r="AH88" s="238"/>
      <c r="AI88" s="238"/>
      <c r="AJ88" s="238"/>
      <c r="AK88" s="153">
        <v>5</v>
      </c>
      <c r="AL88" s="29"/>
      <c r="AM88" s="29"/>
      <c r="AN88" s="154"/>
      <c r="AO88" s="149"/>
      <c r="AP88" s="149"/>
      <c r="AQ88" s="149"/>
    </row>
    <row r="89" spans="1:43" ht="12" customHeight="1">
      <c r="A89" s="25" t="e">
        <f t="shared" si="1"/>
        <v>#REF!</v>
      </c>
      <c r="B89" s="92" t="s">
        <v>61</v>
      </c>
      <c r="C89" s="148" t="s">
        <v>153</v>
      </c>
      <c r="D89" s="140" t="s">
        <v>146</v>
      </c>
      <c r="E89" s="41"/>
      <c r="F89" s="41"/>
      <c r="G89" s="41"/>
      <c r="H89" s="41"/>
      <c r="I89" s="39">
        <v>194</v>
      </c>
      <c r="J89" s="34" t="e">
        <f>#REF!</f>
        <v>#REF!</v>
      </c>
      <c r="K89" s="39" t="e">
        <f>I89*J89</f>
        <v>#REF!</v>
      </c>
      <c r="L89" s="5" t="e">
        <f>SUM(K89:K89)</f>
        <v>#REF!</v>
      </c>
      <c r="AC89" s="25" t="s">
        <v>609</v>
      </c>
      <c r="AD89" s="92" t="s">
        <v>61</v>
      </c>
      <c r="AE89" s="148" t="s">
        <v>153</v>
      </c>
      <c r="AF89" s="140" t="s">
        <v>146</v>
      </c>
      <c r="AG89" s="41"/>
      <c r="AH89" s="41"/>
      <c r="AI89" s="41"/>
      <c r="AJ89" s="41"/>
      <c r="AK89" s="39">
        <v>194</v>
      </c>
      <c r="AL89" s="34">
        <v>5</v>
      </c>
      <c r="AM89" s="39">
        <v>970</v>
      </c>
      <c r="AN89" s="5">
        <v>970</v>
      </c>
    </row>
    <row r="90" spans="1:43" ht="12" hidden="1" customHeight="1">
      <c r="A90" s="25" t="e">
        <f>IF(J90=0,"HIDE","")</f>
        <v>#REF!</v>
      </c>
      <c r="B90" s="92" t="s">
        <v>513</v>
      </c>
      <c r="C90" s="217" t="s">
        <v>563</v>
      </c>
      <c r="D90" s="217"/>
      <c r="E90" s="217"/>
      <c r="F90" s="217"/>
      <c r="G90" s="217"/>
      <c r="H90" s="217"/>
      <c r="I90" s="34"/>
      <c r="J90" s="34" t="e">
        <f>#REF!*IF(#REF!=0,1,0)</f>
        <v>#REF!</v>
      </c>
      <c r="K90" s="33"/>
      <c r="AC90" s="25" t="s">
        <v>613</v>
      </c>
      <c r="AD90" s="92" t="s">
        <v>513</v>
      </c>
      <c r="AE90" s="217" t="s">
        <v>563</v>
      </c>
      <c r="AF90" s="217"/>
      <c r="AG90" s="217"/>
      <c r="AH90" s="217"/>
      <c r="AI90" s="217"/>
      <c r="AJ90" s="217"/>
      <c r="AK90" s="34"/>
      <c r="AL90" s="34">
        <v>0</v>
      </c>
      <c r="AM90" s="33"/>
    </row>
    <row r="91" spans="1:43" ht="12" customHeight="1">
      <c r="A91" s="25"/>
      <c r="B91" s="239"/>
      <c r="C91" s="239"/>
      <c r="D91" s="239"/>
      <c r="E91" s="239"/>
      <c r="F91" s="239"/>
      <c r="G91" s="239"/>
      <c r="H91" s="239"/>
      <c r="I91" s="239"/>
      <c r="J91" s="239"/>
      <c r="K91" s="239"/>
      <c r="AC91" s="25"/>
      <c r="AD91" s="239"/>
      <c r="AE91" s="239"/>
      <c r="AF91" s="239"/>
      <c r="AG91" s="239"/>
      <c r="AH91" s="239"/>
      <c r="AI91" s="239"/>
      <c r="AJ91" s="239"/>
      <c r="AK91" s="239"/>
      <c r="AL91" s="239"/>
      <c r="AM91" s="239"/>
    </row>
    <row r="92" spans="1:43" ht="20.100000000000001" customHeight="1">
      <c r="A92" s="25"/>
      <c r="B92" s="227" t="s">
        <v>489</v>
      </c>
      <c r="C92" s="227"/>
      <c r="D92" s="227"/>
      <c r="E92" s="227"/>
      <c r="F92" s="227"/>
      <c r="G92" s="227"/>
      <c r="H92" s="227"/>
      <c r="I92" s="227"/>
      <c r="J92" s="227"/>
      <c r="K92" s="227"/>
      <c r="AC92" s="25"/>
      <c r="AD92" s="227" t="s">
        <v>489</v>
      </c>
      <c r="AE92" s="227"/>
      <c r="AF92" s="227"/>
      <c r="AG92" s="227"/>
      <c r="AH92" s="227"/>
      <c r="AI92" s="227"/>
      <c r="AJ92" s="227"/>
      <c r="AK92" s="227"/>
      <c r="AL92" s="227"/>
      <c r="AM92" s="227"/>
    </row>
    <row r="93" spans="1:43" ht="20.100000000000001" hidden="1" customHeight="1">
      <c r="A93" s="25" t="e">
        <f>IF(J93=1,"HIDE","")</f>
        <v>#REF!</v>
      </c>
      <c r="B93" s="226" t="e">
        <f>IF(J93=0,"Er werden GEEN NETWERK noch STREAMING-producten voorzien","WEL NETWERK-producten gekozen &gt;&gt;&gt;deze lijn zal worden weggefilterd")</f>
        <v>#REF!</v>
      </c>
      <c r="C93" s="226"/>
      <c r="D93" s="226"/>
      <c r="E93" s="226"/>
      <c r="F93" s="226"/>
      <c r="G93" s="226"/>
      <c r="H93" s="226"/>
      <c r="I93" s="226"/>
      <c r="J93" s="37" t="e">
        <f>SUM($J$94:$J$107)</f>
        <v>#REF!</v>
      </c>
      <c r="K93" s="38"/>
      <c r="M93" s="229" t="s">
        <v>210</v>
      </c>
      <c r="N93" s="229"/>
      <c r="O93" s="229"/>
      <c r="AC93" s="25" t="s">
        <v>613</v>
      </c>
      <c r="AD93" s="226" t="s">
        <v>788</v>
      </c>
      <c r="AE93" s="226"/>
      <c r="AF93" s="226"/>
      <c r="AG93" s="226"/>
      <c r="AH93" s="226"/>
      <c r="AI93" s="226"/>
      <c r="AJ93" s="226"/>
      <c r="AK93" s="226"/>
      <c r="AL93" s="37">
        <v>1</v>
      </c>
      <c r="AM93" s="38"/>
      <c r="AO93" s="229" t="s">
        <v>210</v>
      </c>
      <c r="AP93" s="229"/>
      <c r="AQ93" s="229"/>
    </row>
    <row r="94" spans="1:43" ht="12" hidden="1" customHeight="1">
      <c r="A94" s="25" t="str">
        <f t="shared" si="1"/>
        <v>HIDE</v>
      </c>
      <c r="B94" s="44" t="s">
        <v>70</v>
      </c>
      <c r="C94" s="148" t="s">
        <v>158</v>
      </c>
      <c r="D94" s="140" t="s">
        <v>146</v>
      </c>
      <c r="E94" s="141"/>
      <c r="F94" s="138" t="s">
        <v>144</v>
      </c>
      <c r="G94" s="138" t="s">
        <v>147</v>
      </c>
      <c r="H94" s="36"/>
      <c r="I94" s="31" t="e">
        <f>VLOOKUP(B94,#REF!,3,FALSE)</f>
        <v>#REF!</v>
      </c>
      <c r="J94" s="34">
        <v>0</v>
      </c>
      <c r="K94" s="39" t="e">
        <f t="shared" ref="K94:K107" si="7">I94*J94</f>
        <v>#REF!</v>
      </c>
      <c r="AC94" s="25" t="s">
        <v>613</v>
      </c>
      <c r="AD94" s="44" t="s">
        <v>70</v>
      </c>
      <c r="AE94" s="148" t="s">
        <v>158</v>
      </c>
      <c r="AF94" s="140" t="s">
        <v>146</v>
      </c>
      <c r="AG94" s="141"/>
      <c r="AH94" s="138" t="s">
        <v>144</v>
      </c>
      <c r="AI94" s="138" t="s">
        <v>147</v>
      </c>
      <c r="AJ94" s="36"/>
      <c r="AK94" s="31">
        <v>420</v>
      </c>
      <c r="AL94" s="34">
        <v>0</v>
      </c>
      <c r="AM94" s="39">
        <v>0</v>
      </c>
    </row>
    <row r="95" spans="1:43" ht="12" hidden="1" customHeight="1">
      <c r="A95" s="25" t="e">
        <f t="shared" si="1"/>
        <v>#REF!</v>
      </c>
      <c r="B95" s="44" t="s">
        <v>93</v>
      </c>
      <c r="C95" s="148" t="s">
        <v>159</v>
      </c>
      <c r="D95" s="140" t="s">
        <v>146</v>
      </c>
      <c r="E95" s="140" t="s">
        <v>145</v>
      </c>
      <c r="F95" s="140" t="s">
        <v>144</v>
      </c>
      <c r="G95" s="138" t="s">
        <v>147</v>
      </c>
      <c r="H95" s="36"/>
      <c r="I95" s="31" t="e">
        <f>VLOOKUP(B95,#REF!,3,FALSE)</f>
        <v>#REF!</v>
      </c>
      <c r="J95" s="34" t="e">
        <f>IF(#REF!&gt;4,1,0)*IF(#REF!&gt;14,0,1)</f>
        <v>#REF!</v>
      </c>
      <c r="K95" s="39" t="e">
        <f t="shared" si="7"/>
        <v>#REF!</v>
      </c>
      <c r="AC95" s="25" t="s">
        <v>613</v>
      </c>
      <c r="AD95" s="44" t="s">
        <v>93</v>
      </c>
      <c r="AE95" s="148" t="s">
        <v>159</v>
      </c>
      <c r="AF95" s="140" t="s">
        <v>146</v>
      </c>
      <c r="AG95" s="140" t="s">
        <v>145</v>
      </c>
      <c r="AH95" s="140" t="s">
        <v>144</v>
      </c>
      <c r="AI95" s="138" t="s">
        <v>147</v>
      </c>
      <c r="AJ95" s="36"/>
      <c r="AK95" s="31">
        <v>2783</v>
      </c>
      <c r="AL95" s="34">
        <v>0</v>
      </c>
      <c r="AM95" s="39">
        <v>0</v>
      </c>
    </row>
    <row r="96" spans="1:43" ht="12" customHeight="1">
      <c r="A96" s="25" t="e">
        <f t="shared" si="1"/>
        <v>#REF!</v>
      </c>
      <c r="B96" s="44" t="s">
        <v>431</v>
      </c>
      <c r="C96" s="148" t="s">
        <v>432</v>
      </c>
      <c r="D96" s="40"/>
      <c r="E96" s="40"/>
      <c r="F96" s="40"/>
      <c r="G96" s="36"/>
      <c r="H96" s="36"/>
      <c r="I96" s="31">
        <v>198</v>
      </c>
      <c r="J96" s="34" t="e">
        <f>IF(#REF!&gt;0,1,0)*IF(#REF!&gt;4,0,1)</f>
        <v>#REF!</v>
      </c>
      <c r="K96" s="39" t="e">
        <f t="shared" si="7"/>
        <v>#REF!</v>
      </c>
      <c r="AC96" s="25" t="s">
        <v>609</v>
      </c>
      <c r="AD96" s="44" t="s">
        <v>431</v>
      </c>
      <c r="AE96" s="148" t="s">
        <v>432</v>
      </c>
      <c r="AF96" s="40"/>
      <c r="AG96" s="40"/>
      <c r="AH96" s="40"/>
      <c r="AI96" s="36"/>
      <c r="AJ96" s="36"/>
      <c r="AK96" s="31">
        <v>198</v>
      </c>
      <c r="AL96" s="34">
        <v>1</v>
      </c>
      <c r="AM96" s="39">
        <v>198</v>
      </c>
    </row>
    <row r="97" spans="1:43" ht="12" hidden="1" customHeight="1">
      <c r="A97" s="25" t="str">
        <f t="shared" si="1"/>
        <v>HIDE</v>
      </c>
      <c r="B97" s="44" t="s">
        <v>74</v>
      </c>
      <c r="C97" s="148" t="s">
        <v>154</v>
      </c>
      <c r="D97" s="42"/>
      <c r="E97" s="42"/>
      <c r="F97" s="42"/>
      <c r="G97" s="42"/>
      <c r="H97" s="42"/>
      <c r="I97" s="43">
        <v>0</v>
      </c>
      <c r="J97" s="34">
        <v>0</v>
      </c>
      <c r="K97" s="39">
        <f t="shared" si="7"/>
        <v>0</v>
      </c>
      <c r="AC97" s="25" t="s">
        <v>613</v>
      </c>
      <c r="AD97" s="44" t="s">
        <v>74</v>
      </c>
      <c r="AE97" s="148" t="s">
        <v>154</v>
      </c>
      <c r="AF97" s="42"/>
      <c r="AG97" s="42"/>
      <c r="AH97" s="42"/>
      <c r="AI97" s="42"/>
      <c r="AJ97" s="42"/>
      <c r="AK97" s="43">
        <v>0</v>
      </c>
      <c r="AL97" s="34">
        <v>0</v>
      </c>
      <c r="AM97" s="39">
        <v>0</v>
      </c>
    </row>
    <row r="98" spans="1:43" ht="12" hidden="1" customHeight="1">
      <c r="A98" s="25" t="str">
        <f t="shared" si="1"/>
        <v>HIDE</v>
      </c>
      <c r="B98" s="44" t="s">
        <v>75</v>
      </c>
      <c r="C98" s="148" t="s">
        <v>155</v>
      </c>
      <c r="D98" s="42"/>
      <c r="E98" s="42"/>
      <c r="F98" s="42"/>
      <c r="G98" s="42"/>
      <c r="H98" s="42"/>
      <c r="I98" s="43">
        <v>0</v>
      </c>
      <c r="J98" s="34">
        <v>0</v>
      </c>
      <c r="K98" s="39">
        <f t="shared" si="7"/>
        <v>0</v>
      </c>
      <c r="AC98" s="25" t="s">
        <v>613</v>
      </c>
      <c r="AD98" s="44" t="s">
        <v>75</v>
      </c>
      <c r="AE98" s="148" t="s">
        <v>155</v>
      </c>
      <c r="AF98" s="42"/>
      <c r="AG98" s="42"/>
      <c r="AH98" s="42"/>
      <c r="AI98" s="42"/>
      <c r="AJ98" s="42"/>
      <c r="AK98" s="43">
        <v>0</v>
      </c>
      <c r="AL98" s="34">
        <v>0</v>
      </c>
      <c r="AM98" s="39">
        <v>0</v>
      </c>
    </row>
    <row r="99" spans="1:43" ht="12" hidden="1" customHeight="1">
      <c r="A99" s="25" t="str">
        <f t="shared" si="1"/>
        <v>HIDE</v>
      </c>
      <c r="B99" s="44" t="s">
        <v>76</v>
      </c>
      <c r="C99" s="148" t="s">
        <v>156</v>
      </c>
      <c r="D99" s="42"/>
      <c r="E99" s="42"/>
      <c r="F99" s="42"/>
      <c r="G99" s="42"/>
      <c r="H99" s="42"/>
      <c r="I99" s="43">
        <v>450</v>
      </c>
      <c r="J99" s="34">
        <v>0</v>
      </c>
      <c r="K99" s="39">
        <f t="shared" si="7"/>
        <v>0</v>
      </c>
      <c r="AC99" s="25" t="s">
        <v>613</v>
      </c>
      <c r="AD99" s="44" t="s">
        <v>76</v>
      </c>
      <c r="AE99" s="148" t="s">
        <v>156</v>
      </c>
      <c r="AF99" s="42"/>
      <c r="AG99" s="42"/>
      <c r="AH99" s="42"/>
      <c r="AI99" s="42"/>
      <c r="AJ99" s="42"/>
      <c r="AK99" s="43">
        <v>450</v>
      </c>
      <c r="AL99" s="34">
        <v>0</v>
      </c>
      <c r="AM99" s="39">
        <v>0</v>
      </c>
    </row>
    <row r="100" spans="1:43" ht="12" hidden="1" customHeight="1">
      <c r="A100" s="25" t="str">
        <f t="shared" si="1"/>
        <v>HIDE</v>
      </c>
      <c r="B100" s="44" t="s">
        <v>77</v>
      </c>
      <c r="C100" s="148" t="s">
        <v>157</v>
      </c>
      <c r="D100" s="42"/>
      <c r="E100" s="42"/>
      <c r="F100" s="42"/>
      <c r="G100" s="42"/>
      <c r="H100" s="42"/>
      <c r="I100" s="43">
        <v>0</v>
      </c>
      <c r="J100" s="34">
        <v>0</v>
      </c>
      <c r="K100" s="39">
        <f t="shared" si="7"/>
        <v>0</v>
      </c>
      <c r="AC100" s="25" t="s">
        <v>613</v>
      </c>
      <c r="AD100" s="44" t="s">
        <v>77</v>
      </c>
      <c r="AE100" s="148" t="s">
        <v>157</v>
      </c>
      <c r="AF100" s="42"/>
      <c r="AG100" s="42"/>
      <c r="AH100" s="42"/>
      <c r="AI100" s="42"/>
      <c r="AJ100" s="42"/>
      <c r="AK100" s="43">
        <v>0</v>
      </c>
      <c r="AL100" s="34">
        <v>0</v>
      </c>
      <c r="AM100" s="39">
        <v>0</v>
      </c>
    </row>
    <row r="101" spans="1:43" ht="12" hidden="1" customHeight="1">
      <c r="A101" s="25" t="str">
        <f t="shared" si="1"/>
        <v>HIDE</v>
      </c>
      <c r="B101" s="44" t="s">
        <v>78</v>
      </c>
      <c r="C101" s="148" t="s">
        <v>162</v>
      </c>
      <c r="D101" s="42"/>
      <c r="E101" s="42"/>
      <c r="F101" s="42"/>
      <c r="G101" s="42"/>
      <c r="H101" s="42"/>
      <c r="I101" s="43">
        <v>0</v>
      </c>
      <c r="J101" s="34">
        <v>0</v>
      </c>
      <c r="K101" s="39">
        <f t="shared" si="7"/>
        <v>0</v>
      </c>
      <c r="AC101" s="25" t="s">
        <v>613</v>
      </c>
      <c r="AD101" s="44" t="s">
        <v>78</v>
      </c>
      <c r="AE101" s="148" t="s">
        <v>162</v>
      </c>
      <c r="AF101" s="42"/>
      <c r="AG101" s="42"/>
      <c r="AH101" s="42"/>
      <c r="AI101" s="42"/>
      <c r="AJ101" s="42"/>
      <c r="AK101" s="43">
        <v>0</v>
      </c>
      <c r="AL101" s="34">
        <v>0</v>
      </c>
      <c r="AM101" s="39">
        <v>0</v>
      </c>
    </row>
    <row r="102" spans="1:43" ht="12" hidden="1" customHeight="1">
      <c r="A102" s="25" t="str">
        <f t="shared" si="1"/>
        <v>HIDE</v>
      </c>
      <c r="B102" s="44" t="s">
        <v>79</v>
      </c>
      <c r="C102" s="148" t="s">
        <v>161</v>
      </c>
      <c r="D102" s="42"/>
      <c r="E102" s="42"/>
      <c r="F102" s="42"/>
      <c r="G102" s="42"/>
      <c r="H102" s="42"/>
      <c r="I102" s="43">
        <v>0</v>
      </c>
      <c r="J102" s="34">
        <v>0</v>
      </c>
      <c r="K102" s="39">
        <f t="shared" si="7"/>
        <v>0</v>
      </c>
      <c r="AC102" s="25" t="s">
        <v>613</v>
      </c>
      <c r="AD102" s="44" t="s">
        <v>79</v>
      </c>
      <c r="AE102" s="148" t="s">
        <v>161</v>
      </c>
      <c r="AF102" s="42"/>
      <c r="AG102" s="42"/>
      <c r="AH102" s="42"/>
      <c r="AI102" s="42"/>
      <c r="AJ102" s="42"/>
      <c r="AK102" s="43">
        <v>0</v>
      </c>
      <c r="AL102" s="34">
        <v>0</v>
      </c>
      <c r="AM102" s="39">
        <v>0</v>
      </c>
    </row>
    <row r="103" spans="1:43" ht="12" hidden="1" customHeight="1">
      <c r="A103" s="25" t="str">
        <f t="shared" si="1"/>
        <v>HIDE</v>
      </c>
      <c r="B103" s="44" t="s">
        <v>72</v>
      </c>
      <c r="C103" s="148" t="s">
        <v>71</v>
      </c>
      <c r="D103" s="42"/>
      <c r="E103" s="42"/>
      <c r="F103" s="42"/>
      <c r="G103" s="42"/>
      <c r="H103" s="42"/>
      <c r="I103" s="43">
        <v>0</v>
      </c>
      <c r="J103" s="34">
        <v>0</v>
      </c>
      <c r="K103" s="39">
        <f t="shared" si="7"/>
        <v>0</v>
      </c>
      <c r="AC103" s="25" t="s">
        <v>613</v>
      </c>
      <c r="AD103" s="44" t="s">
        <v>72</v>
      </c>
      <c r="AE103" s="148" t="s">
        <v>71</v>
      </c>
      <c r="AF103" s="42"/>
      <c r="AG103" s="42"/>
      <c r="AH103" s="42"/>
      <c r="AI103" s="42"/>
      <c r="AJ103" s="42"/>
      <c r="AK103" s="43">
        <v>0</v>
      </c>
      <c r="AL103" s="34">
        <v>0</v>
      </c>
      <c r="AM103" s="39">
        <v>0</v>
      </c>
    </row>
    <row r="104" spans="1:43" ht="12" hidden="1" customHeight="1">
      <c r="A104" s="25" t="str">
        <f t="shared" si="1"/>
        <v>HIDE</v>
      </c>
      <c r="B104" s="44" t="s">
        <v>73</v>
      </c>
      <c r="C104" s="148" t="s">
        <v>160</v>
      </c>
      <c r="D104" s="42"/>
      <c r="E104" s="42"/>
      <c r="F104" s="42"/>
      <c r="G104" s="42"/>
      <c r="H104" s="42"/>
      <c r="I104" s="43">
        <v>0</v>
      </c>
      <c r="J104" s="34">
        <v>0</v>
      </c>
      <c r="K104" s="39">
        <f t="shared" si="7"/>
        <v>0</v>
      </c>
      <c r="AC104" s="25" t="s">
        <v>613</v>
      </c>
      <c r="AD104" s="44" t="s">
        <v>73</v>
      </c>
      <c r="AE104" s="148" t="s">
        <v>160</v>
      </c>
      <c r="AF104" s="42"/>
      <c r="AG104" s="42"/>
      <c r="AH104" s="42"/>
      <c r="AI104" s="42"/>
      <c r="AJ104" s="42"/>
      <c r="AK104" s="43">
        <v>0</v>
      </c>
      <c r="AL104" s="34">
        <v>0</v>
      </c>
      <c r="AM104" s="39">
        <v>0</v>
      </c>
    </row>
    <row r="105" spans="1:43" ht="12" hidden="1" customHeight="1">
      <c r="A105" s="25" t="str">
        <f t="shared" si="1"/>
        <v>HIDE</v>
      </c>
      <c r="B105" s="44" t="s">
        <v>73</v>
      </c>
      <c r="C105" s="148" t="s">
        <v>163</v>
      </c>
      <c r="D105" s="42"/>
      <c r="E105" s="42"/>
      <c r="F105" s="42"/>
      <c r="G105" s="42"/>
      <c r="H105" s="42"/>
      <c r="I105" s="43">
        <v>180</v>
      </c>
      <c r="J105" s="34">
        <v>0</v>
      </c>
      <c r="K105" s="39">
        <f t="shared" si="7"/>
        <v>0</v>
      </c>
      <c r="AC105" s="25" t="s">
        <v>613</v>
      </c>
      <c r="AD105" s="44" t="s">
        <v>73</v>
      </c>
      <c r="AE105" s="148" t="s">
        <v>163</v>
      </c>
      <c r="AF105" s="42"/>
      <c r="AG105" s="42"/>
      <c r="AH105" s="42"/>
      <c r="AI105" s="42"/>
      <c r="AJ105" s="42"/>
      <c r="AK105" s="43">
        <v>180</v>
      </c>
      <c r="AL105" s="34">
        <v>0</v>
      </c>
      <c r="AM105" s="39">
        <v>0</v>
      </c>
    </row>
    <row r="106" spans="1:43" ht="12" hidden="1" customHeight="1">
      <c r="A106" s="25" t="str">
        <f t="shared" si="1"/>
        <v>HIDE</v>
      </c>
      <c r="B106" s="44" t="s">
        <v>80</v>
      </c>
      <c r="C106" s="148" t="s">
        <v>164</v>
      </c>
      <c r="D106" s="42"/>
      <c r="E106" s="42"/>
      <c r="F106" s="42"/>
      <c r="G106" s="42"/>
      <c r="H106" s="42"/>
      <c r="I106" s="43">
        <v>0</v>
      </c>
      <c r="J106" s="34">
        <v>0</v>
      </c>
      <c r="K106" s="39">
        <f t="shared" si="7"/>
        <v>0</v>
      </c>
      <c r="AC106" s="25" t="s">
        <v>613</v>
      </c>
      <c r="AD106" s="44" t="s">
        <v>80</v>
      </c>
      <c r="AE106" s="148" t="s">
        <v>164</v>
      </c>
      <c r="AF106" s="42"/>
      <c r="AG106" s="42"/>
      <c r="AH106" s="42"/>
      <c r="AI106" s="42"/>
      <c r="AJ106" s="42"/>
      <c r="AK106" s="43">
        <v>0</v>
      </c>
      <c r="AL106" s="34">
        <v>0</v>
      </c>
      <c r="AM106" s="39">
        <v>0</v>
      </c>
    </row>
    <row r="107" spans="1:43" ht="12" hidden="1" customHeight="1">
      <c r="A107" s="25" t="str">
        <f t="shared" si="1"/>
        <v>HIDE</v>
      </c>
      <c r="B107" s="44" t="s">
        <v>81</v>
      </c>
      <c r="C107" s="148" t="s">
        <v>165</v>
      </c>
      <c r="D107" s="42"/>
      <c r="E107" s="42"/>
      <c r="F107" s="42"/>
      <c r="G107" s="42"/>
      <c r="H107" s="42"/>
      <c r="I107" s="43">
        <v>0</v>
      </c>
      <c r="J107" s="34">
        <v>0</v>
      </c>
      <c r="K107" s="39">
        <f t="shared" si="7"/>
        <v>0</v>
      </c>
      <c r="L107" s="5" t="e">
        <f>SUM(K94:K107)</f>
        <v>#REF!</v>
      </c>
      <c r="AC107" s="25" t="s">
        <v>613</v>
      </c>
      <c r="AD107" s="44" t="s">
        <v>81</v>
      </c>
      <c r="AE107" s="148" t="s">
        <v>636</v>
      </c>
      <c r="AF107" s="42"/>
      <c r="AG107" s="42"/>
      <c r="AH107" s="42"/>
      <c r="AI107" s="42"/>
      <c r="AJ107" s="42"/>
      <c r="AK107" s="43">
        <v>0</v>
      </c>
      <c r="AL107" s="34">
        <v>0</v>
      </c>
      <c r="AM107" s="39">
        <v>0</v>
      </c>
      <c r="AN107" s="5">
        <v>198</v>
      </c>
    </row>
    <row r="108" spans="1:43" ht="12" customHeight="1">
      <c r="A108" s="25"/>
      <c r="B108" s="234"/>
      <c r="C108" s="234"/>
      <c r="D108" s="234"/>
      <c r="E108" s="234"/>
      <c r="F108" s="234"/>
      <c r="G108" s="234"/>
      <c r="H108" s="234"/>
      <c r="I108" s="234"/>
      <c r="J108" s="234"/>
      <c r="K108" s="234"/>
      <c r="AC108" s="25"/>
      <c r="AD108" s="234"/>
      <c r="AE108" s="234"/>
      <c r="AF108" s="234"/>
      <c r="AG108" s="234"/>
      <c r="AH108" s="234"/>
      <c r="AI108" s="234"/>
      <c r="AJ108" s="234"/>
      <c r="AK108" s="234"/>
      <c r="AL108" s="234"/>
      <c r="AM108" s="234"/>
    </row>
    <row r="109" spans="1:43" ht="20.100000000000001" customHeight="1">
      <c r="A109" s="25"/>
      <c r="B109" s="227" t="s">
        <v>488</v>
      </c>
      <c r="C109" s="227"/>
      <c r="D109" s="227"/>
      <c r="E109" s="227"/>
      <c r="F109" s="227"/>
      <c r="G109" s="227"/>
      <c r="H109" s="227"/>
      <c r="I109" s="227"/>
      <c r="J109" s="227"/>
      <c r="K109" s="227"/>
      <c r="AC109" s="25"/>
      <c r="AD109" s="227" t="s">
        <v>488</v>
      </c>
      <c r="AE109" s="227"/>
      <c r="AF109" s="227"/>
      <c r="AG109" s="227"/>
      <c r="AH109" s="227"/>
      <c r="AI109" s="227"/>
      <c r="AJ109" s="227"/>
      <c r="AK109" s="227"/>
      <c r="AL109" s="227"/>
      <c r="AM109" s="227"/>
    </row>
    <row r="110" spans="1:43" ht="20.100000000000001" hidden="1" customHeight="1">
      <c r="A110" s="25" t="e">
        <f>IF(K110=0,"HIDE","")</f>
        <v>#REF!</v>
      </c>
      <c r="B110" s="226" t="e">
        <f>IF(#REF!=0,"Er werd GEEN AUDIO-sturing Crestron voorzien in dit project","WEL AUDIO-producten gekozen &gt;&gt;&gt;deze lijn zal worden weggefilterd")</f>
        <v>#REF!</v>
      </c>
      <c r="C110" s="226"/>
      <c r="D110" s="226"/>
      <c r="E110" s="226"/>
      <c r="F110" s="226"/>
      <c r="G110" s="226"/>
      <c r="H110" s="226"/>
      <c r="I110" s="226"/>
      <c r="K110" s="37" t="e">
        <f>IF(#REF!&gt;0,0,"")</f>
        <v>#REF!</v>
      </c>
      <c r="M110" s="229" t="s">
        <v>210</v>
      </c>
      <c r="N110" s="229"/>
      <c r="O110" s="229"/>
      <c r="AC110" s="25" t="s">
        <v>613</v>
      </c>
      <c r="AD110" s="226" t="s">
        <v>637</v>
      </c>
      <c r="AE110" s="226"/>
      <c r="AF110" s="226"/>
      <c r="AG110" s="226"/>
      <c r="AH110" s="226"/>
      <c r="AI110" s="226"/>
      <c r="AJ110" s="226"/>
      <c r="AK110" s="226"/>
      <c r="AL110" s="27"/>
      <c r="AM110" s="37">
        <v>0</v>
      </c>
      <c r="AO110" s="229" t="s">
        <v>210</v>
      </c>
      <c r="AP110" s="229"/>
      <c r="AQ110" s="229"/>
    </row>
    <row r="111" spans="1:43" ht="15" customHeight="1">
      <c r="A111" s="25" t="e">
        <f>IF(K111=0,"HIDE","")</f>
        <v>#REF!</v>
      </c>
      <c r="B111" s="237" t="e">
        <f>CONCATENATE("In ",K111," kamer",IF(K111&gt;1,"s",""), " werd AUDIO-sturing voorzien ")</f>
        <v>#REF!</v>
      </c>
      <c r="C111" s="237"/>
      <c r="D111" s="237"/>
      <c r="E111" s="237"/>
      <c r="F111" s="237"/>
      <c r="G111" s="237"/>
      <c r="H111" s="237"/>
      <c r="K111" s="70" t="e">
        <f>#REF!</f>
        <v>#REF!</v>
      </c>
      <c r="M111" s="229" t="s">
        <v>211</v>
      </c>
      <c r="N111" s="229"/>
      <c r="O111" s="229"/>
      <c r="AC111" s="25" t="s">
        <v>609</v>
      </c>
      <c r="AD111" s="237" t="s">
        <v>805</v>
      </c>
      <c r="AE111" s="237"/>
      <c r="AF111" s="237"/>
      <c r="AG111" s="237"/>
      <c r="AH111" s="237"/>
      <c r="AI111" s="237"/>
      <c r="AJ111" s="237"/>
      <c r="AK111" s="27"/>
      <c r="AL111" s="27"/>
      <c r="AM111" s="70">
        <v>4</v>
      </c>
      <c r="AO111" s="229" t="s">
        <v>211</v>
      </c>
      <c r="AP111" s="229"/>
      <c r="AQ111" s="229"/>
    </row>
    <row r="112" spans="1:43" ht="15" hidden="1" customHeight="1">
      <c r="A112" s="25" t="e">
        <f>IF(K112=0,"HIDE","")</f>
        <v>#REF!</v>
      </c>
      <c r="B112" s="188" t="e">
        <f>CONCATENATE("Van die ",K111, " audio-zones werd",IF(K112&gt;1,"en","")," er ", K112, " voorzien als SURROUND-zone. Let wel: nog GEEN surround-versterker(s) voorzien=later te bespreken .")</f>
        <v>#REF!</v>
      </c>
      <c r="C112" s="188"/>
      <c r="D112" s="188"/>
      <c r="E112" s="188"/>
      <c r="F112" s="188"/>
      <c r="G112" s="188"/>
      <c r="H112" s="188"/>
      <c r="I112" s="188"/>
      <c r="J112" s="146"/>
      <c r="K112" s="70" t="e">
        <f>#REF!</f>
        <v>#REF!</v>
      </c>
      <c r="M112" s="229" t="s">
        <v>212</v>
      </c>
      <c r="N112" s="229"/>
      <c r="O112" s="229"/>
      <c r="AC112" s="25" t="s">
        <v>613</v>
      </c>
      <c r="AD112" s="188" t="s">
        <v>806</v>
      </c>
      <c r="AE112" s="188"/>
      <c r="AF112" s="188"/>
      <c r="AG112" s="188"/>
      <c r="AH112" s="188"/>
      <c r="AI112" s="188"/>
      <c r="AJ112" s="188"/>
      <c r="AK112" s="188"/>
      <c r="AL112" s="146"/>
      <c r="AM112" s="70">
        <v>0</v>
      </c>
      <c r="AO112" s="229" t="s">
        <v>212</v>
      </c>
      <c r="AP112" s="229"/>
      <c r="AQ112" s="229"/>
    </row>
    <row r="113" spans="1:43" ht="15" customHeight="1">
      <c r="A113" s="25" t="e">
        <f>IF(K111=0,"HIDE","")</f>
        <v>#REF!</v>
      </c>
      <c r="B113" s="237" t="e">
        <f>CONCATENATE(K113," AUDIO-bron",IF(K113&gt;1,"nen","")," k",IF(K113&gt;1,"unnen","an")," beluisterd worden in de ",K111," voorziene AUDIO-zones ")</f>
        <v>#REF!</v>
      </c>
      <c r="C113" s="237"/>
      <c r="D113" s="237"/>
      <c r="E113" s="237"/>
      <c r="F113" s="237"/>
      <c r="G113" s="237"/>
      <c r="H113" s="237"/>
      <c r="K113" s="70" t="e">
        <f>#REF!</f>
        <v>#REF!</v>
      </c>
      <c r="M113" s="229" t="s">
        <v>221</v>
      </c>
      <c r="N113" s="229"/>
      <c r="O113" s="229"/>
      <c r="AC113" s="25" t="s">
        <v>609</v>
      </c>
      <c r="AD113" s="237" t="s">
        <v>807</v>
      </c>
      <c r="AE113" s="237"/>
      <c r="AF113" s="237"/>
      <c r="AG113" s="237"/>
      <c r="AH113" s="237"/>
      <c r="AI113" s="237"/>
      <c r="AJ113" s="237"/>
      <c r="AK113" s="27"/>
      <c r="AL113" s="27"/>
      <c r="AM113" s="70">
        <v>4</v>
      </c>
      <c r="AO113" s="229" t="s">
        <v>221</v>
      </c>
      <c r="AP113" s="229"/>
      <c r="AQ113" s="229"/>
    </row>
    <row r="114" spans="1:43" ht="12" customHeight="1">
      <c r="A114" s="25" t="e">
        <f t="shared" si="1"/>
        <v>#REF!</v>
      </c>
      <c r="B114" s="44" t="s">
        <v>32</v>
      </c>
      <c r="C114" s="148" t="s">
        <v>169</v>
      </c>
      <c r="D114" s="137" t="s">
        <v>146</v>
      </c>
      <c r="E114" s="138" t="s">
        <v>145</v>
      </c>
      <c r="F114" s="137"/>
      <c r="G114" s="138" t="s">
        <v>147</v>
      </c>
      <c r="H114" s="138" t="s">
        <v>149</v>
      </c>
      <c r="I114" s="31" t="e">
        <f>VLOOKUP(B114,#REF!,3,FALSE)</f>
        <v>#REF!</v>
      </c>
      <c r="J114" s="34" t="e">
        <f>#REF!</f>
        <v>#REF!</v>
      </c>
      <c r="K114" s="39" t="e">
        <f t="shared" ref="K114:K127" si="8">I114*J114</f>
        <v>#REF!</v>
      </c>
      <c r="AC114" s="25" t="s">
        <v>609</v>
      </c>
      <c r="AD114" s="44" t="s">
        <v>32</v>
      </c>
      <c r="AE114" s="148" t="s">
        <v>169</v>
      </c>
      <c r="AF114" s="137" t="s">
        <v>146</v>
      </c>
      <c r="AG114" s="138" t="s">
        <v>145</v>
      </c>
      <c r="AH114" s="137"/>
      <c r="AI114" s="138" t="s">
        <v>147</v>
      </c>
      <c r="AJ114" s="138" t="s">
        <v>149</v>
      </c>
      <c r="AK114" s="31">
        <v>1365</v>
      </c>
      <c r="AL114" s="34">
        <v>1</v>
      </c>
      <c r="AM114" s="39">
        <v>1365</v>
      </c>
    </row>
    <row r="115" spans="1:43" ht="12" hidden="1" customHeight="1">
      <c r="A115" s="25" t="e">
        <f t="shared" si="1"/>
        <v>#REF!</v>
      </c>
      <c r="B115" s="44" t="s">
        <v>108</v>
      </c>
      <c r="C115" s="148" t="s">
        <v>170</v>
      </c>
      <c r="D115" s="137" t="s">
        <v>146</v>
      </c>
      <c r="E115" s="138" t="s">
        <v>145</v>
      </c>
      <c r="F115" s="137" t="s">
        <v>144</v>
      </c>
      <c r="G115" s="138" t="s">
        <v>147</v>
      </c>
      <c r="H115" s="137"/>
      <c r="I115" s="31" t="e">
        <f>VLOOKUP(B115,#REF!,3,FALSE)</f>
        <v>#REF!</v>
      </c>
      <c r="J115" s="34" t="e">
        <f>#REF!</f>
        <v>#REF!</v>
      </c>
      <c r="K115" s="39" t="e">
        <f t="shared" si="8"/>
        <v>#REF!</v>
      </c>
      <c r="AC115" s="25" t="s">
        <v>613</v>
      </c>
      <c r="AD115" s="44" t="s">
        <v>108</v>
      </c>
      <c r="AE115" s="148" t="s">
        <v>638</v>
      </c>
      <c r="AF115" s="137" t="s">
        <v>146</v>
      </c>
      <c r="AG115" s="138" t="s">
        <v>145</v>
      </c>
      <c r="AH115" s="137" t="s">
        <v>144</v>
      </c>
      <c r="AI115" s="138" t="s">
        <v>147</v>
      </c>
      <c r="AJ115" s="137"/>
      <c r="AK115" s="31">
        <v>2625</v>
      </c>
      <c r="AL115" s="34">
        <v>0</v>
      </c>
      <c r="AM115" s="39">
        <v>0</v>
      </c>
    </row>
    <row r="116" spans="1:43" ht="12" hidden="1" customHeight="1">
      <c r="A116" s="25" t="e">
        <f t="shared" si="1"/>
        <v>#REF!</v>
      </c>
      <c r="B116" s="44" t="s">
        <v>33</v>
      </c>
      <c r="C116" s="148" t="s">
        <v>171</v>
      </c>
      <c r="D116" s="137" t="s">
        <v>146</v>
      </c>
      <c r="E116" s="138" t="s">
        <v>145</v>
      </c>
      <c r="F116" s="137" t="s">
        <v>144</v>
      </c>
      <c r="G116" s="138" t="s">
        <v>147</v>
      </c>
      <c r="H116" s="138" t="s">
        <v>149</v>
      </c>
      <c r="I116" s="31" t="e">
        <f>VLOOKUP(B116,#REF!,3,FALSE)</f>
        <v>#REF!</v>
      </c>
      <c r="J116" s="34" t="e">
        <f>#REF!</f>
        <v>#REF!</v>
      </c>
      <c r="K116" s="39" t="e">
        <f t="shared" si="8"/>
        <v>#REF!</v>
      </c>
      <c r="AC116" s="25" t="s">
        <v>613</v>
      </c>
      <c r="AD116" s="44" t="s">
        <v>33</v>
      </c>
      <c r="AE116" s="148" t="s">
        <v>171</v>
      </c>
      <c r="AF116" s="137" t="s">
        <v>146</v>
      </c>
      <c r="AG116" s="138" t="s">
        <v>145</v>
      </c>
      <c r="AH116" s="137" t="s">
        <v>144</v>
      </c>
      <c r="AI116" s="138" t="s">
        <v>147</v>
      </c>
      <c r="AJ116" s="138" t="s">
        <v>149</v>
      </c>
      <c r="AK116" s="31">
        <v>6510</v>
      </c>
      <c r="AL116" s="34">
        <v>0</v>
      </c>
      <c r="AM116" s="39">
        <v>0</v>
      </c>
    </row>
    <row r="117" spans="1:43" ht="12" hidden="1" customHeight="1">
      <c r="A117" s="25" t="e">
        <f t="shared" si="1"/>
        <v>#REF!</v>
      </c>
      <c r="B117" s="44" t="s">
        <v>34</v>
      </c>
      <c r="C117" s="148" t="s">
        <v>172</v>
      </c>
      <c r="D117" s="137" t="s">
        <v>146</v>
      </c>
      <c r="E117" s="138" t="s">
        <v>145</v>
      </c>
      <c r="F117" s="137" t="s">
        <v>144</v>
      </c>
      <c r="G117" s="138" t="s">
        <v>147</v>
      </c>
      <c r="H117" s="138" t="s">
        <v>149</v>
      </c>
      <c r="I117" s="31" t="e">
        <f>VLOOKUP(B117,#REF!,3,FALSE)</f>
        <v>#REF!</v>
      </c>
      <c r="J117" s="34" t="e">
        <f>#REF!</f>
        <v>#REF!</v>
      </c>
      <c r="K117" s="39" t="e">
        <f t="shared" si="8"/>
        <v>#REF!</v>
      </c>
      <c r="AC117" s="25" t="s">
        <v>613</v>
      </c>
      <c r="AD117" s="44" t="s">
        <v>34</v>
      </c>
      <c r="AE117" s="148" t="s">
        <v>172</v>
      </c>
      <c r="AF117" s="137" t="s">
        <v>146</v>
      </c>
      <c r="AG117" s="138" t="s">
        <v>145</v>
      </c>
      <c r="AH117" s="137" t="s">
        <v>144</v>
      </c>
      <c r="AI117" s="138" t="s">
        <v>147</v>
      </c>
      <c r="AJ117" s="138" t="s">
        <v>149</v>
      </c>
      <c r="AK117" s="31">
        <v>3990</v>
      </c>
      <c r="AL117" s="34">
        <v>0</v>
      </c>
      <c r="AM117" s="39">
        <v>0</v>
      </c>
    </row>
    <row r="118" spans="1:43" ht="12" hidden="1" customHeight="1">
      <c r="A118" s="25" t="e">
        <f t="shared" si="1"/>
        <v>#REF!</v>
      </c>
      <c r="B118" s="44" t="s">
        <v>35</v>
      </c>
      <c r="C118" s="148" t="s">
        <v>173</v>
      </c>
      <c r="D118" s="137" t="s">
        <v>146</v>
      </c>
      <c r="E118" s="138" t="s">
        <v>145</v>
      </c>
      <c r="F118" s="137" t="s">
        <v>144</v>
      </c>
      <c r="G118" s="138" t="s">
        <v>147</v>
      </c>
      <c r="H118" s="138" t="s">
        <v>149</v>
      </c>
      <c r="I118" s="31" t="e">
        <f>VLOOKUP(B118,#REF!,3,FALSE)</f>
        <v>#REF!</v>
      </c>
      <c r="J118" s="34" t="e">
        <f>#REF!</f>
        <v>#REF!</v>
      </c>
      <c r="K118" s="39" t="e">
        <f t="shared" si="8"/>
        <v>#REF!</v>
      </c>
      <c r="AC118" s="25" t="s">
        <v>613</v>
      </c>
      <c r="AD118" s="44" t="s">
        <v>35</v>
      </c>
      <c r="AE118" s="148" t="s">
        <v>173</v>
      </c>
      <c r="AF118" s="137" t="s">
        <v>146</v>
      </c>
      <c r="AG118" s="138" t="s">
        <v>145</v>
      </c>
      <c r="AH118" s="137" t="s">
        <v>144</v>
      </c>
      <c r="AI118" s="138" t="s">
        <v>147</v>
      </c>
      <c r="AJ118" s="138" t="s">
        <v>149</v>
      </c>
      <c r="AK118" s="31">
        <v>5460</v>
      </c>
      <c r="AL118" s="34">
        <v>0</v>
      </c>
      <c r="AM118" s="39">
        <v>0</v>
      </c>
    </row>
    <row r="119" spans="1:43" ht="12" hidden="1" customHeight="1">
      <c r="A119" s="25" t="str">
        <f t="shared" ref="A119:A127" si="9">IF(J119=0,"HIDE","")</f>
        <v>HIDE</v>
      </c>
      <c r="B119" s="44" t="s">
        <v>36</v>
      </c>
      <c r="C119" s="148" t="s">
        <v>174</v>
      </c>
      <c r="D119" s="137" t="s">
        <v>146</v>
      </c>
      <c r="E119" s="138" t="s">
        <v>145</v>
      </c>
      <c r="F119" s="137" t="s">
        <v>144</v>
      </c>
      <c r="G119" s="138" t="s">
        <v>147</v>
      </c>
      <c r="H119" s="138" t="s">
        <v>149</v>
      </c>
      <c r="I119" s="31" t="e">
        <f>VLOOKUP(B119,#REF!,3,FALSE)</f>
        <v>#REF!</v>
      </c>
      <c r="J119" s="34">
        <v>0</v>
      </c>
      <c r="K119" s="39" t="e">
        <f t="shared" si="8"/>
        <v>#REF!</v>
      </c>
      <c r="AC119" s="25" t="s">
        <v>613</v>
      </c>
      <c r="AD119" s="44" t="s">
        <v>36</v>
      </c>
      <c r="AE119" s="148" t="s">
        <v>174</v>
      </c>
      <c r="AF119" s="137" t="s">
        <v>146</v>
      </c>
      <c r="AG119" s="138" t="s">
        <v>145</v>
      </c>
      <c r="AH119" s="137" t="s">
        <v>144</v>
      </c>
      <c r="AI119" s="138" t="s">
        <v>147</v>
      </c>
      <c r="AJ119" s="138" t="s">
        <v>149</v>
      </c>
      <c r="AK119" s="31">
        <v>2520</v>
      </c>
      <c r="AL119" s="34">
        <v>0</v>
      </c>
      <c r="AM119" s="39">
        <v>0</v>
      </c>
    </row>
    <row r="120" spans="1:43" ht="12" hidden="1" customHeight="1">
      <c r="A120" s="25" t="str">
        <f t="shared" si="9"/>
        <v>HIDE</v>
      </c>
      <c r="B120" s="44" t="s">
        <v>37</v>
      </c>
      <c r="C120" s="148" t="s">
        <v>38</v>
      </c>
      <c r="D120" s="137" t="s">
        <v>146</v>
      </c>
      <c r="E120" s="138" t="s">
        <v>145</v>
      </c>
      <c r="F120" s="137" t="s">
        <v>144</v>
      </c>
      <c r="G120" s="137"/>
      <c r="H120" s="137"/>
      <c r="I120" s="43">
        <v>680</v>
      </c>
      <c r="J120" s="34">
        <v>0</v>
      </c>
      <c r="K120" s="39">
        <f t="shared" si="8"/>
        <v>0</v>
      </c>
      <c r="AC120" s="25" t="s">
        <v>613</v>
      </c>
      <c r="AD120" s="44" t="s">
        <v>37</v>
      </c>
      <c r="AE120" s="148" t="s">
        <v>38</v>
      </c>
      <c r="AF120" s="137" t="s">
        <v>146</v>
      </c>
      <c r="AG120" s="138" t="s">
        <v>145</v>
      </c>
      <c r="AH120" s="137" t="s">
        <v>144</v>
      </c>
      <c r="AI120" s="137"/>
      <c r="AJ120" s="137"/>
      <c r="AK120" s="43">
        <v>680</v>
      </c>
      <c r="AL120" s="34">
        <v>0</v>
      </c>
      <c r="AM120" s="39">
        <v>0</v>
      </c>
    </row>
    <row r="121" spans="1:43" ht="12" hidden="1" customHeight="1">
      <c r="A121" s="25" t="str">
        <f t="shared" si="9"/>
        <v>HIDE</v>
      </c>
      <c r="B121" s="44" t="s">
        <v>39</v>
      </c>
      <c r="C121" s="148" t="s">
        <v>175</v>
      </c>
      <c r="D121" s="137" t="s">
        <v>146</v>
      </c>
      <c r="E121" s="138" t="s">
        <v>145</v>
      </c>
      <c r="F121" s="137" t="s">
        <v>144</v>
      </c>
      <c r="G121" s="138" t="s">
        <v>147</v>
      </c>
      <c r="H121" s="138" t="s">
        <v>148</v>
      </c>
      <c r="I121" s="39">
        <v>2240</v>
      </c>
      <c r="J121" s="34">
        <v>0</v>
      </c>
      <c r="K121" s="39">
        <f t="shared" si="8"/>
        <v>0</v>
      </c>
      <c r="AC121" s="25" t="s">
        <v>613</v>
      </c>
      <c r="AD121" s="44" t="s">
        <v>39</v>
      </c>
      <c r="AE121" s="148" t="s">
        <v>175</v>
      </c>
      <c r="AF121" s="137" t="s">
        <v>146</v>
      </c>
      <c r="AG121" s="138" t="s">
        <v>145</v>
      </c>
      <c r="AH121" s="137" t="s">
        <v>144</v>
      </c>
      <c r="AI121" s="138" t="s">
        <v>147</v>
      </c>
      <c r="AJ121" s="138" t="s">
        <v>148</v>
      </c>
      <c r="AK121" s="39">
        <v>2240</v>
      </c>
      <c r="AL121" s="34">
        <v>0</v>
      </c>
      <c r="AM121" s="39">
        <v>0</v>
      </c>
    </row>
    <row r="122" spans="1:43" ht="12" hidden="1" customHeight="1">
      <c r="A122" s="25" t="str">
        <f t="shared" si="9"/>
        <v>HIDE</v>
      </c>
      <c r="B122" s="44" t="s">
        <v>40</v>
      </c>
      <c r="C122" s="148" t="s">
        <v>176</v>
      </c>
      <c r="D122" s="137" t="s">
        <v>146</v>
      </c>
      <c r="E122" s="138" t="s">
        <v>145</v>
      </c>
      <c r="F122" s="137"/>
      <c r="G122" s="137"/>
      <c r="H122" s="138" t="s">
        <v>148</v>
      </c>
      <c r="I122" s="43">
        <v>0</v>
      </c>
      <c r="J122" s="34">
        <v>0</v>
      </c>
      <c r="K122" s="39">
        <f t="shared" si="8"/>
        <v>0</v>
      </c>
      <c r="AC122" s="25" t="s">
        <v>613</v>
      </c>
      <c r="AD122" s="44" t="s">
        <v>40</v>
      </c>
      <c r="AE122" s="148" t="s">
        <v>176</v>
      </c>
      <c r="AF122" s="137" t="s">
        <v>146</v>
      </c>
      <c r="AG122" s="138" t="s">
        <v>145</v>
      </c>
      <c r="AH122" s="137"/>
      <c r="AI122" s="137"/>
      <c r="AJ122" s="138" t="s">
        <v>148</v>
      </c>
      <c r="AK122" s="43">
        <v>0</v>
      </c>
      <c r="AL122" s="34">
        <v>0</v>
      </c>
      <c r="AM122" s="39">
        <v>0</v>
      </c>
    </row>
    <row r="123" spans="1:43" ht="12" hidden="1" customHeight="1">
      <c r="A123" s="25" t="str">
        <f t="shared" si="9"/>
        <v>HIDE</v>
      </c>
      <c r="B123" s="44" t="s">
        <v>41</v>
      </c>
      <c r="C123" s="148" t="s">
        <v>177</v>
      </c>
      <c r="D123" s="137" t="s">
        <v>146</v>
      </c>
      <c r="E123" s="138" t="s">
        <v>145</v>
      </c>
      <c r="F123" s="137"/>
      <c r="G123" s="137"/>
      <c r="H123" s="138" t="s">
        <v>148</v>
      </c>
      <c r="I123" s="43">
        <v>0</v>
      </c>
      <c r="J123" s="34">
        <v>0</v>
      </c>
      <c r="K123" s="39">
        <f t="shared" si="8"/>
        <v>0</v>
      </c>
      <c r="AC123" s="25" t="s">
        <v>613</v>
      </c>
      <c r="AD123" s="44" t="s">
        <v>41</v>
      </c>
      <c r="AE123" s="148" t="s">
        <v>177</v>
      </c>
      <c r="AF123" s="137" t="s">
        <v>146</v>
      </c>
      <c r="AG123" s="138" t="s">
        <v>145</v>
      </c>
      <c r="AH123" s="137"/>
      <c r="AI123" s="137"/>
      <c r="AJ123" s="138" t="s">
        <v>148</v>
      </c>
      <c r="AK123" s="43">
        <v>0</v>
      </c>
      <c r="AL123" s="34">
        <v>0</v>
      </c>
      <c r="AM123" s="39">
        <v>0</v>
      </c>
    </row>
    <row r="124" spans="1:43" ht="12" hidden="1" customHeight="1">
      <c r="A124" s="25" t="str">
        <f t="shared" si="9"/>
        <v>HIDE</v>
      </c>
      <c r="B124" s="44" t="s">
        <v>42</v>
      </c>
      <c r="C124" s="148" t="s">
        <v>178</v>
      </c>
      <c r="D124" s="137" t="s">
        <v>146</v>
      </c>
      <c r="E124" s="138" t="s">
        <v>145</v>
      </c>
      <c r="F124" s="137"/>
      <c r="G124" s="137"/>
      <c r="H124" s="138" t="s">
        <v>148</v>
      </c>
      <c r="I124" s="39">
        <v>0</v>
      </c>
      <c r="J124" s="34">
        <v>0</v>
      </c>
      <c r="K124" s="39">
        <f t="shared" si="8"/>
        <v>0</v>
      </c>
      <c r="AC124" s="25" t="s">
        <v>613</v>
      </c>
      <c r="AD124" s="44" t="s">
        <v>42</v>
      </c>
      <c r="AE124" s="148" t="s">
        <v>178</v>
      </c>
      <c r="AF124" s="137" t="s">
        <v>146</v>
      </c>
      <c r="AG124" s="138" t="s">
        <v>145</v>
      </c>
      <c r="AH124" s="137"/>
      <c r="AI124" s="137"/>
      <c r="AJ124" s="138" t="s">
        <v>148</v>
      </c>
      <c r="AK124" s="39">
        <v>0</v>
      </c>
      <c r="AL124" s="34">
        <v>0</v>
      </c>
      <c r="AM124" s="39">
        <v>0</v>
      </c>
    </row>
    <row r="125" spans="1:43" ht="12" hidden="1" customHeight="1">
      <c r="A125" s="25" t="str">
        <f t="shared" si="9"/>
        <v>HIDE</v>
      </c>
      <c r="B125" s="44" t="s">
        <v>43</v>
      </c>
      <c r="C125" s="148" t="s">
        <v>179</v>
      </c>
      <c r="D125" s="137" t="s">
        <v>146</v>
      </c>
      <c r="E125" s="138" t="s">
        <v>145</v>
      </c>
      <c r="F125" s="137" t="s">
        <v>144</v>
      </c>
      <c r="G125" s="138" t="s">
        <v>147</v>
      </c>
      <c r="H125" s="138" t="s">
        <v>148</v>
      </c>
      <c r="I125" s="43">
        <v>0</v>
      </c>
      <c r="J125" s="34">
        <v>0</v>
      </c>
      <c r="K125" s="39">
        <f t="shared" si="8"/>
        <v>0</v>
      </c>
      <c r="AC125" s="25" t="s">
        <v>613</v>
      </c>
      <c r="AD125" s="44" t="s">
        <v>43</v>
      </c>
      <c r="AE125" s="148" t="s">
        <v>179</v>
      </c>
      <c r="AF125" s="137" t="s">
        <v>146</v>
      </c>
      <c r="AG125" s="138" t="s">
        <v>145</v>
      </c>
      <c r="AH125" s="137" t="s">
        <v>144</v>
      </c>
      <c r="AI125" s="138" t="s">
        <v>147</v>
      </c>
      <c r="AJ125" s="138" t="s">
        <v>148</v>
      </c>
      <c r="AK125" s="43">
        <v>0</v>
      </c>
      <c r="AL125" s="34">
        <v>0</v>
      </c>
      <c r="AM125" s="39">
        <v>0</v>
      </c>
    </row>
    <row r="126" spans="1:43" ht="12" hidden="1" customHeight="1">
      <c r="A126" s="25" t="str">
        <f t="shared" si="9"/>
        <v>HIDE</v>
      </c>
      <c r="B126" s="44" t="s">
        <v>44</v>
      </c>
      <c r="C126" s="148" t="s">
        <v>180</v>
      </c>
      <c r="D126" s="137" t="s">
        <v>146</v>
      </c>
      <c r="E126" s="138" t="s">
        <v>145</v>
      </c>
      <c r="F126" s="137" t="s">
        <v>144</v>
      </c>
      <c r="G126" s="138" t="s">
        <v>147</v>
      </c>
      <c r="H126" s="138" t="s">
        <v>148</v>
      </c>
      <c r="I126" s="43">
        <v>0</v>
      </c>
      <c r="J126" s="34">
        <v>0</v>
      </c>
      <c r="K126" s="39">
        <f t="shared" si="8"/>
        <v>0</v>
      </c>
      <c r="AC126" s="25" t="s">
        <v>613</v>
      </c>
      <c r="AD126" s="44" t="s">
        <v>44</v>
      </c>
      <c r="AE126" s="148" t="s">
        <v>180</v>
      </c>
      <c r="AF126" s="137" t="s">
        <v>146</v>
      </c>
      <c r="AG126" s="138" t="s">
        <v>145</v>
      </c>
      <c r="AH126" s="137" t="s">
        <v>144</v>
      </c>
      <c r="AI126" s="138" t="s">
        <v>147</v>
      </c>
      <c r="AJ126" s="138" t="s">
        <v>148</v>
      </c>
      <c r="AK126" s="43">
        <v>0</v>
      </c>
      <c r="AL126" s="34">
        <v>0</v>
      </c>
      <c r="AM126" s="39">
        <v>0</v>
      </c>
    </row>
    <row r="127" spans="1:43" ht="12" hidden="1" customHeight="1">
      <c r="A127" s="25" t="str">
        <f t="shared" si="9"/>
        <v>HIDE</v>
      </c>
      <c r="B127" s="44" t="s">
        <v>45</v>
      </c>
      <c r="C127" s="148" t="s">
        <v>181</v>
      </c>
      <c r="D127" s="137" t="s">
        <v>146</v>
      </c>
      <c r="E127" s="138" t="s">
        <v>145</v>
      </c>
      <c r="F127" s="137" t="s">
        <v>144</v>
      </c>
      <c r="G127" s="138" t="s">
        <v>147</v>
      </c>
      <c r="H127" s="138" t="s">
        <v>148</v>
      </c>
      <c r="I127" s="43">
        <v>0</v>
      </c>
      <c r="J127" s="34">
        <v>0</v>
      </c>
      <c r="K127" s="39">
        <f t="shared" si="8"/>
        <v>0</v>
      </c>
      <c r="L127" s="5" t="e">
        <f>SUM(K114:K127)</f>
        <v>#REF!</v>
      </c>
      <c r="AC127" s="25" t="s">
        <v>613</v>
      </c>
      <c r="AD127" s="44" t="s">
        <v>45</v>
      </c>
      <c r="AE127" s="148" t="s">
        <v>181</v>
      </c>
      <c r="AF127" s="137" t="s">
        <v>146</v>
      </c>
      <c r="AG127" s="138" t="s">
        <v>145</v>
      </c>
      <c r="AH127" s="137" t="s">
        <v>144</v>
      </c>
      <c r="AI127" s="138" t="s">
        <v>147</v>
      </c>
      <c r="AJ127" s="138" t="s">
        <v>148</v>
      </c>
      <c r="AK127" s="43">
        <v>0</v>
      </c>
      <c r="AL127" s="34">
        <v>0</v>
      </c>
      <c r="AM127" s="39">
        <v>0</v>
      </c>
      <c r="AN127" s="5">
        <v>1365</v>
      </c>
    </row>
    <row r="128" spans="1:43" ht="12" customHeight="1">
      <c r="A128" s="25"/>
      <c r="B128" s="234"/>
      <c r="C128" s="234"/>
      <c r="D128" s="234"/>
      <c r="E128" s="234"/>
      <c r="F128" s="234"/>
      <c r="G128" s="234"/>
      <c r="H128" s="234"/>
      <c r="I128" s="234"/>
      <c r="J128" s="234"/>
      <c r="K128" s="234"/>
      <c r="AC128" s="25"/>
      <c r="AD128" s="234"/>
      <c r="AE128" s="234"/>
      <c r="AF128" s="234"/>
      <c r="AG128" s="234"/>
      <c r="AH128" s="234"/>
      <c r="AI128" s="234"/>
      <c r="AJ128" s="234"/>
      <c r="AK128" s="234"/>
      <c r="AL128" s="234"/>
      <c r="AM128" s="234"/>
    </row>
    <row r="129" spans="1:43" ht="20.100000000000001" customHeight="1">
      <c r="A129" s="25"/>
      <c r="B129" s="227" t="s">
        <v>512</v>
      </c>
      <c r="C129" s="227"/>
      <c r="D129" s="227"/>
      <c r="E129" s="227"/>
      <c r="F129" s="227"/>
      <c r="G129" s="227"/>
      <c r="H129" s="227"/>
      <c r="I129" s="227"/>
      <c r="J129" s="227"/>
      <c r="K129" s="227"/>
      <c r="AC129" s="25"/>
      <c r="AD129" s="227" t="s">
        <v>512</v>
      </c>
      <c r="AE129" s="227"/>
      <c r="AF129" s="227"/>
      <c r="AG129" s="227"/>
      <c r="AH129" s="227"/>
      <c r="AI129" s="227"/>
      <c r="AJ129" s="227"/>
      <c r="AK129" s="227"/>
      <c r="AL129" s="227"/>
      <c r="AM129" s="227"/>
    </row>
    <row r="130" spans="1:43" ht="20.100000000000001" hidden="1" customHeight="1">
      <c r="A130" s="25" t="e">
        <f>IF(J130="","HIDE","")</f>
        <v>#REF!</v>
      </c>
      <c r="B130" s="235" t="e">
        <f>IF(J136=0,"Er werden GEEN BEELD-distributie voorzien in dit project","WEL BEELD-producten geselecteerd &gt;&gt;&gt; deze lijn zal worden weggefilterd")</f>
        <v>#REF!</v>
      </c>
      <c r="C130" s="235"/>
      <c r="D130" s="235"/>
      <c r="E130" s="235"/>
      <c r="F130" s="235"/>
      <c r="G130" s="235"/>
      <c r="H130" s="235"/>
      <c r="I130" s="45"/>
      <c r="J130" s="37" t="e">
        <f>IF(J136=0,0,"")</f>
        <v>#REF!</v>
      </c>
      <c r="K130" s="46"/>
      <c r="AC130" s="25" t="s">
        <v>613</v>
      </c>
      <c r="AD130" s="235" t="s">
        <v>639</v>
      </c>
      <c r="AE130" s="235"/>
      <c r="AF130" s="235"/>
      <c r="AG130" s="235"/>
      <c r="AH130" s="235"/>
      <c r="AI130" s="235"/>
      <c r="AJ130" s="235"/>
      <c r="AK130" s="45"/>
      <c r="AL130" s="37" t="s">
        <v>609</v>
      </c>
      <c r="AM130" s="46"/>
    </row>
    <row r="131" spans="1:43" ht="15" customHeight="1">
      <c r="A131" s="25" t="e">
        <f>IF(OR($K$111=0,$I$131=0)=TRUE,"HIDE","")</f>
        <v>#REF!</v>
      </c>
      <c r="B131" s="231" t="e">
        <f>CONCATENATE(I131," BEELD-bron",IF(I131&gt;1,"nen",""),IF(I131&gt;1," kunnen"," kan")," bekeken worden op de ",I134," voorziene TV-toestel",IF(I134&gt;1,"len",""))</f>
        <v>#REF!</v>
      </c>
      <c r="C131" s="231"/>
      <c r="D131" s="231"/>
      <c r="E131" s="231"/>
      <c r="F131" s="231"/>
      <c r="G131" s="231"/>
      <c r="H131" s="231"/>
      <c r="I131" s="47" t="e">
        <f>#REF!+#REF!</f>
        <v>#REF!</v>
      </c>
      <c r="J131" s="25"/>
      <c r="K131" s="25"/>
      <c r="M131" s="229" t="s">
        <v>222</v>
      </c>
      <c r="N131" s="229"/>
      <c r="O131" s="229"/>
      <c r="AC131" s="25" t="s">
        <v>609</v>
      </c>
      <c r="AD131" s="231" t="s">
        <v>808</v>
      </c>
      <c r="AE131" s="231"/>
      <c r="AF131" s="231"/>
      <c r="AG131" s="231"/>
      <c r="AH131" s="231"/>
      <c r="AI131" s="231"/>
      <c r="AJ131" s="231"/>
      <c r="AK131" s="47">
        <v>4</v>
      </c>
      <c r="AL131" s="25"/>
      <c r="AM131" s="25"/>
      <c r="AO131" s="229" t="s">
        <v>222</v>
      </c>
      <c r="AP131" s="229"/>
      <c r="AQ131" s="229"/>
    </row>
    <row r="132" spans="1:43" ht="15" hidden="1" customHeight="1">
      <c r="A132" s="25" t="e">
        <f>IF(I132&gt;0,"HIDE","")</f>
        <v>#REF!</v>
      </c>
      <c r="B132" s="236" t="e">
        <f>IF(I132=0,"LET OP……u koos wel degelijk video-bronnen maar er werden nog GEEN TV's geselecteerd waarop je die beelden wil bekijken !! ","uw keuzes zijn compleet &gt;&gt;&gt; deze lijn zal worden weggefilterd")</f>
        <v>#REF!</v>
      </c>
      <c r="C132" s="236"/>
      <c r="D132" s="236"/>
      <c r="E132" s="236"/>
      <c r="F132" s="236"/>
      <c r="G132" s="236"/>
      <c r="H132" s="236"/>
      <c r="I132" s="153" t="e">
        <f>IF((IF(I131=0,0,1)*IF(I134=0,1,0))=0,1,0)</f>
        <v>#REF!</v>
      </c>
      <c r="K132" s="25"/>
      <c r="L132" s="2"/>
      <c r="M132" s="149"/>
      <c r="N132" s="149"/>
      <c r="O132" s="149"/>
      <c r="AC132" s="25" t="s">
        <v>613</v>
      </c>
      <c r="AD132" s="236" t="s">
        <v>640</v>
      </c>
      <c r="AE132" s="236"/>
      <c r="AF132" s="236"/>
      <c r="AG132" s="236"/>
      <c r="AH132" s="236"/>
      <c r="AI132" s="236"/>
      <c r="AJ132" s="236"/>
      <c r="AK132" s="153">
        <v>1</v>
      </c>
      <c r="AL132" s="27"/>
      <c r="AM132" s="25"/>
      <c r="AN132" s="2"/>
      <c r="AO132" s="149"/>
      <c r="AP132" s="149"/>
      <c r="AQ132" s="149"/>
    </row>
    <row r="133" spans="1:43" ht="15" hidden="1" customHeight="1">
      <c r="A133" s="25" t="e">
        <f>IF(I133&gt;0,"HIDE","")</f>
        <v>#REF!</v>
      </c>
      <c r="B133" s="230" t="e">
        <f>IF(I133=0,"Er werden GEEN BEELD-bronnen voorzien in dit project","WEL BEELD-bronnen geselecteerd &gt;&gt;&gt; deze lijn zal worden verwijderd bij opmaak offerte")</f>
        <v>#REF!</v>
      </c>
      <c r="C133" s="230"/>
      <c r="D133" s="230"/>
      <c r="E133" s="230"/>
      <c r="F133" s="230"/>
      <c r="G133" s="230"/>
      <c r="H133" s="230"/>
      <c r="I133" s="153" t="e">
        <f>I131</f>
        <v>#REF!</v>
      </c>
      <c r="J133" s="25"/>
      <c r="K133" s="25"/>
      <c r="L133" s="2" t="e">
        <f>IF(A131=TRUE,"HIDE","")</f>
        <v>#REF!</v>
      </c>
      <c r="M133" s="229" t="s">
        <v>223</v>
      </c>
      <c r="N133" s="229"/>
      <c r="O133" s="229"/>
      <c r="AC133" s="25" t="s">
        <v>613</v>
      </c>
      <c r="AD133" s="230" t="s">
        <v>641</v>
      </c>
      <c r="AE133" s="230"/>
      <c r="AF133" s="230"/>
      <c r="AG133" s="230"/>
      <c r="AH133" s="230"/>
      <c r="AI133" s="230"/>
      <c r="AJ133" s="230"/>
      <c r="AK133" s="153">
        <v>4</v>
      </c>
      <c r="AL133" s="25"/>
      <c r="AM133" s="25"/>
      <c r="AN133" s="2" t="s">
        <v>609</v>
      </c>
      <c r="AO133" s="229" t="s">
        <v>223</v>
      </c>
      <c r="AP133" s="229"/>
      <c r="AQ133" s="229"/>
    </row>
    <row r="134" spans="1:43">
      <c r="A134" s="25" t="e">
        <f>IF(I134=0,"HIDE","")</f>
        <v>#REF!</v>
      </c>
      <c r="B134" s="231" t="e">
        <f>CONCATENATE(I134," TV-toestellen ",IF(I134&gt;1,"kunnen","kan"), " worden aangestuurd via Y-O-U-R home")</f>
        <v>#REF!</v>
      </c>
      <c r="C134" s="231"/>
      <c r="D134" s="231"/>
      <c r="E134" s="231"/>
      <c r="F134" s="231"/>
      <c r="G134" s="231"/>
      <c r="H134" s="231"/>
      <c r="I134" s="153" t="e">
        <f>#REF!+#REF!</f>
        <v>#REF!</v>
      </c>
      <c r="J134" s="25"/>
      <c r="K134" s="25"/>
      <c r="L134" s="2"/>
      <c r="M134" s="229" t="s">
        <v>220</v>
      </c>
      <c r="N134" s="229"/>
      <c r="O134" s="229"/>
      <c r="AC134" s="25" t="s">
        <v>609</v>
      </c>
      <c r="AD134" s="231" t="s">
        <v>809</v>
      </c>
      <c r="AE134" s="231"/>
      <c r="AF134" s="231"/>
      <c r="AG134" s="231"/>
      <c r="AH134" s="231"/>
      <c r="AI134" s="231"/>
      <c r="AJ134" s="231"/>
      <c r="AK134" s="153">
        <v>3</v>
      </c>
      <c r="AL134" s="25"/>
      <c r="AM134" s="25"/>
      <c r="AN134" s="2"/>
      <c r="AO134" s="229" t="s">
        <v>220</v>
      </c>
      <c r="AP134" s="229"/>
      <c r="AQ134" s="229"/>
    </row>
    <row r="135" spans="1:43" ht="15" hidden="1" customHeight="1">
      <c r="A135" s="25" t="e">
        <f>IF(I135&gt;0,"HIDE","")</f>
        <v>#REF!</v>
      </c>
      <c r="B135" s="230" t="e">
        <f>IF(I135=0,"Er werden GEEN TV-sturingen voorzien in dit project","WEL TV-sturingen geselecteerd &gt;&gt;&gt; deze lijn zal worden verwijderd bij opmaak offerte")</f>
        <v>#REF!</v>
      </c>
      <c r="C135" s="230"/>
      <c r="D135" s="230"/>
      <c r="E135" s="230"/>
      <c r="F135" s="230"/>
      <c r="G135" s="230"/>
      <c r="H135" s="230"/>
      <c r="I135" s="153" t="e">
        <f>I134</f>
        <v>#REF!</v>
      </c>
      <c r="J135" s="25"/>
      <c r="K135" s="25"/>
      <c r="L135" s="2"/>
      <c r="M135" s="229" t="s">
        <v>219</v>
      </c>
      <c r="N135" s="229"/>
      <c r="O135" s="229"/>
      <c r="AC135" s="25" t="s">
        <v>613</v>
      </c>
      <c r="AD135" s="230" t="s">
        <v>642</v>
      </c>
      <c r="AE135" s="230"/>
      <c r="AF135" s="230"/>
      <c r="AG135" s="230"/>
      <c r="AH135" s="230"/>
      <c r="AI135" s="230"/>
      <c r="AJ135" s="230"/>
      <c r="AK135" s="153">
        <v>3</v>
      </c>
      <c r="AL135" s="25"/>
      <c r="AM135" s="25"/>
      <c r="AN135" s="2"/>
      <c r="AO135" s="229" t="s">
        <v>219</v>
      </c>
      <c r="AP135" s="229"/>
      <c r="AQ135" s="229"/>
    </row>
    <row r="136" spans="1:43" ht="20.100000000000001" customHeight="1">
      <c r="A136" s="25" t="e">
        <f>IF(SUM(J137:J145)=0,"HIDE","")</f>
        <v>#REF!</v>
      </c>
      <c r="B136" s="228" t="s">
        <v>66</v>
      </c>
      <c r="C136" s="228"/>
      <c r="D136" s="228"/>
      <c r="E136" s="228"/>
      <c r="F136" s="228"/>
      <c r="G136" s="228"/>
      <c r="H136" s="228"/>
      <c r="I136" s="228"/>
      <c r="J136" s="37" t="e">
        <f>SUM(J137:J145)</f>
        <v>#REF!</v>
      </c>
      <c r="K136" s="38"/>
      <c r="AC136" s="25" t="s">
        <v>609</v>
      </c>
      <c r="AD136" s="228" t="s">
        <v>66</v>
      </c>
      <c r="AE136" s="228"/>
      <c r="AF136" s="228"/>
      <c r="AG136" s="228"/>
      <c r="AH136" s="228"/>
      <c r="AI136" s="228"/>
      <c r="AJ136" s="228"/>
      <c r="AK136" s="228"/>
      <c r="AL136" s="37">
        <v>1</v>
      </c>
      <c r="AM136" s="38"/>
    </row>
    <row r="137" spans="1:43" ht="12" customHeight="1">
      <c r="A137" s="25" t="e">
        <f t="shared" ref="A137:A151" si="10">IF(J137=0,"HIDE","")</f>
        <v>#REF!</v>
      </c>
      <c r="B137" s="44" t="s">
        <v>46</v>
      </c>
      <c r="C137" s="148" t="s">
        <v>182</v>
      </c>
      <c r="D137" s="142" t="s">
        <v>146</v>
      </c>
      <c r="E137" s="41"/>
      <c r="F137" s="41"/>
      <c r="G137" s="41"/>
      <c r="H137" s="41"/>
      <c r="I137" s="39" t="e">
        <f>VLOOKUP(B137,#REF!,3,FALSE)</f>
        <v>#REF!</v>
      </c>
      <c r="J137" s="34" t="e">
        <f>#REF!</f>
        <v>#REF!</v>
      </c>
      <c r="K137" s="39" t="e">
        <f t="shared" ref="K137:K151" si="11">I137*J137</f>
        <v>#REF!</v>
      </c>
      <c r="AC137" s="25" t="s">
        <v>609</v>
      </c>
      <c r="AD137" s="44" t="s">
        <v>46</v>
      </c>
      <c r="AE137" s="148" t="s">
        <v>643</v>
      </c>
      <c r="AF137" s="142" t="s">
        <v>146</v>
      </c>
      <c r="AG137" s="41"/>
      <c r="AH137" s="41"/>
      <c r="AI137" s="41"/>
      <c r="AJ137" s="41"/>
      <c r="AK137" s="39">
        <v>3990</v>
      </c>
      <c r="AL137" s="34">
        <v>1</v>
      </c>
      <c r="AM137" s="39">
        <v>3990</v>
      </c>
    </row>
    <row r="138" spans="1:43" ht="12" hidden="1" customHeight="1">
      <c r="A138" s="25" t="e">
        <f t="shared" si="10"/>
        <v>#REF!</v>
      </c>
      <c r="B138" s="44" t="s">
        <v>47</v>
      </c>
      <c r="C138" s="148" t="s">
        <v>183</v>
      </c>
      <c r="D138" s="142" t="s">
        <v>146</v>
      </c>
      <c r="E138" s="41"/>
      <c r="F138" s="41"/>
      <c r="G138" s="41"/>
      <c r="H138" s="41"/>
      <c r="I138" s="39" t="e">
        <f>VLOOKUP(B138,#REF!,3,FALSE)</f>
        <v>#REF!</v>
      </c>
      <c r="J138" s="34" t="e">
        <f>#REF!</f>
        <v>#REF!</v>
      </c>
      <c r="K138" s="39" t="e">
        <f t="shared" si="11"/>
        <v>#REF!</v>
      </c>
      <c r="AC138" s="25" t="s">
        <v>613</v>
      </c>
      <c r="AD138" s="44" t="s">
        <v>47</v>
      </c>
      <c r="AE138" s="148" t="s">
        <v>644</v>
      </c>
      <c r="AF138" s="142" t="s">
        <v>146</v>
      </c>
      <c r="AG138" s="41"/>
      <c r="AH138" s="41"/>
      <c r="AI138" s="41"/>
      <c r="AJ138" s="41"/>
      <c r="AK138" s="39">
        <v>5250</v>
      </c>
      <c r="AL138" s="34">
        <v>0</v>
      </c>
      <c r="AM138" s="39">
        <v>0</v>
      </c>
    </row>
    <row r="139" spans="1:43" ht="12" hidden="1" customHeight="1">
      <c r="A139" s="25" t="e">
        <f t="shared" si="10"/>
        <v>#REF!</v>
      </c>
      <c r="B139" s="44" t="s">
        <v>48</v>
      </c>
      <c r="C139" s="148" t="s">
        <v>208</v>
      </c>
      <c r="D139" s="142" t="s">
        <v>146</v>
      </c>
      <c r="E139" s="41"/>
      <c r="F139" s="41"/>
      <c r="G139" s="41"/>
      <c r="H139" s="41"/>
      <c r="I139" s="39" t="e">
        <f>VLOOKUP(B139,#REF!,3,FALSE)</f>
        <v>#REF!</v>
      </c>
      <c r="J139" s="34" t="e">
        <f>#REF!</f>
        <v>#REF!</v>
      </c>
      <c r="K139" s="39" t="e">
        <f t="shared" si="11"/>
        <v>#REF!</v>
      </c>
      <c r="AC139" s="25" t="s">
        <v>613</v>
      </c>
      <c r="AD139" s="44" t="s">
        <v>48</v>
      </c>
      <c r="AE139" s="148" t="s">
        <v>208</v>
      </c>
      <c r="AF139" s="142" t="s">
        <v>146</v>
      </c>
      <c r="AG139" s="41"/>
      <c r="AH139" s="41"/>
      <c r="AI139" s="41"/>
      <c r="AJ139" s="41"/>
      <c r="AK139" s="39">
        <v>4515</v>
      </c>
      <c r="AL139" s="34">
        <v>0</v>
      </c>
      <c r="AM139" s="39">
        <v>0</v>
      </c>
    </row>
    <row r="140" spans="1:43" ht="12" hidden="1" customHeight="1">
      <c r="A140" s="25" t="str">
        <f t="shared" si="10"/>
        <v>HIDE</v>
      </c>
      <c r="B140" s="44" t="s">
        <v>109</v>
      </c>
      <c r="C140" s="148" t="s">
        <v>208</v>
      </c>
      <c r="D140" s="142" t="s">
        <v>146</v>
      </c>
      <c r="E140" s="41"/>
      <c r="F140" s="41"/>
      <c r="G140" s="41"/>
      <c r="H140" s="41"/>
      <c r="I140" s="39" t="e">
        <f>VLOOKUP(B140,#REF!,3,FALSE)</f>
        <v>#REF!</v>
      </c>
      <c r="J140" s="34">
        <v>0</v>
      </c>
      <c r="K140" s="39" t="e">
        <f t="shared" si="11"/>
        <v>#REF!</v>
      </c>
      <c r="AC140" s="25" t="s">
        <v>613</v>
      </c>
      <c r="AD140" s="44" t="s">
        <v>109</v>
      </c>
      <c r="AE140" s="148" t="s">
        <v>208</v>
      </c>
      <c r="AF140" s="142" t="s">
        <v>146</v>
      </c>
      <c r="AG140" s="41"/>
      <c r="AH140" s="41"/>
      <c r="AI140" s="41"/>
      <c r="AJ140" s="41"/>
      <c r="AK140" s="39">
        <v>5775</v>
      </c>
      <c r="AL140" s="34">
        <v>0</v>
      </c>
      <c r="AM140" s="39">
        <v>0</v>
      </c>
    </row>
    <row r="141" spans="1:43" ht="12" hidden="1" customHeight="1">
      <c r="A141" s="25" t="e">
        <f t="shared" si="10"/>
        <v>#REF!</v>
      </c>
      <c r="B141" s="44" t="s">
        <v>49</v>
      </c>
      <c r="C141" s="148" t="s">
        <v>184</v>
      </c>
      <c r="D141" s="142" t="s">
        <v>146</v>
      </c>
      <c r="E141" s="41"/>
      <c r="F141" s="41"/>
      <c r="G141" s="41"/>
      <c r="H141" s="41"/>
      <c r="I141" s="39" t="e">
        <f>VLOOKUP(B141,#REF!,3,FALSE)</f>
        <v>#REF!</v>
      </c>
      <c r="J141" s="34" t="e">
        <f>#REF!</f>
        <v>#REF!</v>
      </c>
      <c r="K141" s="39" t="e">
        <f t="shared" si="11"/>
        <v>#REF!</v>
      </c>
      <c r="AC141" s="25" t="s">
        <v>613</v>
      </c>
      <c r="AD141" s="44" t="s">
        <v>49</v>
      </c>
      <c r="AE141" s="148" t="s">
        <v>184</v>
      </c>
      <c r="AF141" s="142" t="s">
        <v>146</v>
      </c>
      <c r="AG141" s="41"/>
      <c r="AH141" s="41"/>
      <c r="AI141" s="41"/>
      <c r="AJ141" s="41"/>
      <c r="AK141" s="39">
        <v>9030</v>
      </c>
      <c r="AL141" s="34">
        <v>0</v>
      </c>
      <c r="AM141" s="39">
        <v>0</v>
      </c>
    </row>
    <row r="142" spans="1:43" ht="12" hidden="1" customHeight="1">
      <c r="A142" s="25" t="str">
        <f t="shared" si="10"/>
        <v>HIDE</v>
      </c>
      <c r="B142" s="44" t="s">
        <v>110</v>
      </c>
      <c r="C142" s="148" t="s">
        <v>185</v>
      </c>
      <c r="D142" s="142" t="s">
        <v>146</v>
      </c>
      <c r="E142" s="41"/>
      <c r="F142" s="41"/>
      <c r="G142" s="41"/>
      <c r="H142" s="41"/>
      <c r="I142" s="39" t="e">
        <f>VLOOKUP(B142,#REF!,3,FALSE)</f>
        <v>#REF!</v>
      </c>
      <c r="J142" s="34">
        <v>0</v>
      </c>
      <c r="K142" s="39" t="e">
        <f t="shared" si="11"/>
        <v>#REF!</v>
      </c>
      <c r="AC142" s="25" t="s">
        <v>613</v>
      </c>
      <c r="AD142" s="44" t="s">
        <v>110</v>
      </c>
      <c r="AE142" s="148" t="s">
        <v>185</v>
      </c>
      <c r="AF142" s="142" t="s">
        <v>146</v>
      </c>
      <c r="AG142" s="41"/>
      <c r="AH142" s="41"/>
      <c r="AI142" s="41"/>
      <c r="AJ142" s="41"/>
      <c r="AK142" s="39">
        <v>10290</v>
      </c>
      <c r="AL142" s="34">
        <v>0</v>
      </c>
      <c r="AM142" s="39">
        <v>0</v>
      </c>
    </row>
    <row r="143" spans="1:43" ht="12" hidden="1" customHeight="1">
      <c r="A143" s="25" t="e">
        <f t="shared" si="10"/>
        <v>#REF!</v>
      </c>
      <c r="B143" s="44" t="s">
        <v>50</v>
      </c>
      <c r="C143" s="148" t="s">
        <v>186</v>
      </c>
      <c r="D143" s="142" t="s">
        <v>146</v>
      </c>
      <c r="E143" s="41"/>
      <c r="F143" s="41"/>
      <c r="G143" s="41"/>
      <c r="H143" s="41"/>
      <c r="I143" s="39" t="e">
        <f>VLOOKUP(B143,#REF!,3,FALSE)</f>
        <v>#REF!</v>
      </c>
      <c r="J143" s="34" t="e">
        <f>#REF!</f>
        <v>#REF!</v>
      </c>
      <c r="K143" s="39" t="e">
        <f t="shared" si="11"/>
        <v>#REF!</v>
      </c>
      <c r="AC143" s="25" t="s">
        <v>613</v>
      </c>
      <c r="AD143" s="44" t="s">
        <v>50</v>
      </c>
      <c r="AE143" s="148" t="s">
        <v>186</v>
      </c>
      <c r="AF143" s="142" t="s">
        <v>146</v>
      </c>
      <c r="AG143" s="41"/>
      <c r="AH143" s="41"/>
      <c r="AI143" s="41"/>
      <c r="AJ143" s="41"/>
      <c r="AK143" s="39">
        <v>18060</v>
      </c>
      <c r="AL143" s="34">
        <v>0</v>
      </c>
      <c r="AM143" s="39">
        <v>0</v>
      </c>
    </row>
    <row r="144" spans="1:43" ht="12" hidden="1" customHeight="1">
      <c r="A144" s="25" t="str">
        <f t="shared" si="10"/>
        <v>HIDE</v>
      </c>
      <c r="B144" s="44" t="s">
        <v>111</v>
      </c>
      <c r="C144" s="148" t="s">
        <v>187</v>
      </c>
      <c r="D144" s="142" t="s">
        <v>146</v>
      </c>
      <c r="E144" s="41"/>
      <c r="F144" s="41"/>
      <c r="G144" s="41"/>
      <c r="H144" s="41"/>
      <c r="I144" s="39" t="e">
        <f>VLOOKUP(B144,#REF!,3,FALSE)</f>
        <v>#REF!</v>
      </c>
      <c r="J144" s="34">
        <v>0</v>
      </c>
      <c r="K144" s="39" t="e">
        <f t="shared" si="11"/>
        <v>#REF!</v>
      </c>
      <c r="AC144" s="25" t="s">
        <v>613</v>
      </c>
      <c r="AD144" s="44" t="s">
        <v>111</v>
      </c>
      <c r="AE144" s="148" t="s">
        <v>187</v>
      </c>
      <c r="AF144" s="142" t="s">
        <v>146</v>
      </c>
      <c r="AG144" s="41"/>
      <c r="AH144" s="41"/>
      <c r="AI144" s="41"/>
      <c r="AJ144" s="41"/>
      <c r="AK144" s="39">
        <v>19320</v>
      </c>
      <c r="AL144" s="34">
        <v>0</v>
      </c>
      <c r="AM144" s="39">
        <v>0</v>
      </c>
    </row>
    <row r="145" spans="1:40" ht="12" hidden="1" customHeight="1">
      <c r="A145" s="25" t="str">
        <f t="shared" si="10"/>
        <v>HIDE</v>
      </c>
      <c r="B145" s="44" t="s">
        <v>51</v>
      </c>
      <c r="C145" s="148" t="s">
        <v>188</v>
      </c>
      <c r="D145" s="142" t="s">
        <v>146</v>
      </c>
      <c r="E145" s="41"/>
      <c r="F145" s="41"/>
      <c r="G145" s="41"/>
      <c r="H145" s="41"/>
      <c r="I145" s="39" t="e">
        <f>VLOOKUP(B145,#REF!,3,FALSE)</f>
        <v>#REF!</v>
      </c>
      <c r="J145" s="34">
        <v>0</v>
      </c>
      <c r="K145" s="39" t="e">
        <f t="shared" si="11"/>
        <v>#REF!</v>
      </c>
      <c r="AC145" s="25" t="s">
        <v>613</v>
      </c>
      <c r="AD145" s="44" t="s">
        <v>51</v>
      </c>
      <c r="AE145" s="148" t="s">
        <v>188</v>
      </c>
      <c r="AF145" s="142" t="s">
        <v>146</v>
      </c>
      <c r="AG145" s="41"/>
      <c r="AH145" s="41"/>
      <c r="AI145" s="41"/>
      <c r="AJ145" s="41"/>
      <c r="AK145" s="39">
        <v>37800</v>
      </c>
      <c r="AL145" s="34">
        <v>0</v>
      </c>
      <c r="AM145" s="39">
        <v>0</v>
      </c>
    </row>
    <row r="146" spans="1:40" ht="20.100000000000001" hidden="1" customHeight="1">
      <c r="A146" s="25" t="e">
        <f>IF(SUM(J147:J157)=0,"HIDE","")</f>
        <v>#REF!</v>
      </c>
      <c r="B146" s="228" t="s">
        <v>525</v>
      </c>
      <c r="C146" s="228"/>
      <c r="D146" s="228"/>
      <c r="E146" s="228"/>
      <c r="F146" s="228"/>
      <c r="G146" s="228"/>
      <c r="H146" s="228"/>
      <c r="I146" s="228"/>
      <c r="J146" s="37" t="e">
        <f>SUM(J147:J157)</f>
        <v>#REF!</v>
      </c>
      <c r="K146" s="130"/>
      <c r="AC146" s="25" t="s">
        <v>613</v>
      </c>
      <c r="AD146" s="228" t="s">
        <v>525</v>
      </c>
      <c r="AE146" s="228"/>
      <c r="AF146" s="228"/>
      <c r="AG146" s="228"/>
      <c r="AH146" s="228"/>
      <c r="AI146" s="228"/>
      <c r="AJ146" s="228"/>
      <c r="AK146" s="228"/>
      <c r="AL146" s="37">
        <v>0</v>
      </c>
      <c r="AM146" s="130"/>
    </row>
    <row r="147" spans="1:40" ht="12" customHeight="1">
      <c r="A147" s="25"/>
      <c r="B147" s="44"/>
      <c r="C147" s="148"/>
      <c r="D147" s="41"/>
      <c r="E147" s="41"/>
      <c r="F147" s="41"/>
      <c r="G147" s="41"/>
      <c r="H147" s="41"/>
      <c r="I147" s="48"/>
      <c r="J147" s="34"/>
      <c r="K147" s="39"/>
      <c r="AC147" s="25"/>
      <c r="AD147" s="44"/>
      <c r="AE147" s="148"/>
      <c r="AF147" s="41"/>
      <c r="AG147" s="41"/>
      <c r="AH147" s="41"/>
      <c r="AI147" s="41"/>
      <c r="AJ147" s="41"/>
      <c r="AK147" s="48"/>
      <c r="AL147" s="34"/>
      <c r="AM147" s="39"/>
    </row>
    <row r="148" spans="1:40" ht="12" hidden="1" customHeight="1">
      <c r="A148" s="25" t="e">
        <f t="shared" si="10"/>
        <v>#REF!</v>
      </c>
      <c r="B148" s="105" t="s">
        <v>84</v>
      </c>
      <c r="C148" s="148" t="s">
        <v>524</v>
      </c>
      <c r="D148" s="142" t="s">
        <v>146</v>
      </c>
      <c r="E148" s="41"/>
      <c r="F148" s="41"/>
      <c r="G148" s="41"/>
      <c r="H148" s="41"/>
      <c r="I148" s="39" t="e">
        <f>VLOOKUP(B148,#REF!,3,FALSE)</f>
        <v>#REF!</v>
      </c>
      <c r="J148" s="34" t="e">
        <f>IF(#REF!="ja",1,0)*IF(#REF!="ja",1,0)</f>
        <v>#REF!</v>
      </c>
      <c r="K148" s="39" t="e">
        <f t="shared" si="11"/>
        <v>#REF!</v>
      </c>
      <c r="AC148" s="25" t="s">
        <v>613</v>
      </c>
      <c r="AD148" s="105" t="s">
        <v>84</v>
      </c>
      <c r="AE148" s="148" t="s">
        <v>524</v>
      </c>
      <c r="AF148" s="142" t="s">
        <v>146</v>
      </c>
      <c r="AG148" s="41"/>
      <c r="AH148" s="41"/>
      <c r="AI148" s="41"/>
      <c r="AJ148" s="41"/>
      <c r="AK148" s="39">
        <v>4198</v>
      </c>
      <c r="AL148" s="34">
        <v>0</v>
      </c>
      <c r="AM148" s="39">
        <v>0</v>
      </c>
    </row>
    <row r="149" spans="1:40" ht="12" hidden="1" customHeight="1">
      <c r="A149" s="25" t="e">
        <f t="shared" si="10"/>
        <v>#REF!</v>
      </c>
      <c r="B149" s="105" t="s">
        <v>92</v>
      </c>
      <c r="C149" s="106" t="s">
        <v>526</v>
      </c>
      <c r="D149" s="142" t="s">
        <v>146</v>
      </c>
      <c r="E149" s="50"/>
      <c r="F149" s="50"/>
      <c r="G149" s="50"/>
      <c r="H149" s="50"/>
      <c r="I149" s="39" t="e">
        <f>VLOOKUP(B149,#REF!,3,FALSE)</f>
        <v>#REF!</v>
      </c>
      <c r="J149" s="34" t="e">
        <f>IF(#REF!="ja",1,0)*IF(#REF!="ja",1,0)</f>
        <v>#REF!</v>
      </c>
      <c r="K149" s="39" t="e">
        <f t="shared" si="11"/>
        <v>#REF!</v>
      </c>
      <c r="AC149" s="25" t="s">
        <v>613</v>
      </c>
      <c r="AD149" s="105" t="s">
        <v>92</v>
      </c>
      <c r="AE149" s="106" t="s">
        <v>526</v>
      </c>
      <c r="AF149" s="142" t="s">
        <v>146</v>
      </c>
      <c r="AG149" s="50"/>
      <c r="AH149" s="50"/>
      <c r="AI149" s="50"/>
      <c r="AJ149" s="50"/>
      <c r="AK149" s="39">
        <v>1365</v>
      </c>
      <c r="AL149" s="34">
        <v>0</v>
      </c>
      <c r="AM149" s="39">
        <v>0</v>
      </c>
    </row>
    <row r="150" spans="1:40" ht="12" hidden="1" customHeight="1">
      <c r="A150" s="25" t="e">
        <f t="shared" si="10"/>
        <v>#REF!</v>
      </c>
      <c r="B150" s="105" t="s">
        <v>528</v>
      </c>
      <c r="C150" s="106" t="s">
        <v>529</v>
      </c>
      <c r="D150" s="133" t="s">
        <v>146</v>
      </c>
      <c r="E150" s="50"/>
      <c r="F150" s="50"/>
      <c r="G150" s="50"/>
      <c r="H150" s="50"/>
      <c r="I150" s="39">
        <v>288</v>
      </c>
      <c r="J150" s="34" t="e">
        <f>#REF!*#REF!</f>
        <v>#REF!</v>
      </c>
      <c r="K150" s="39" t="e">
        <f t="shared" si="11"/>
        <v>#REF!</v>
      </c>
      <c r="AC150" s="25" t="s">
        <v>613</v>
      </c>
      <c r="AD150" s="105" t="s">
        <v>528</v>
      </c>
      <c r="AE150" s="106" t="s">
        <v>529</v>
      </c>
      <c r="AF150" s="133" t="s">
        <v>146</v>
      </c>
      <c r="AG150" s="50"/>
      <c r="AH150" s="50"/>
      <c r="AI150" s="50"/>
      <c r="AJ150" s="50"/>
      <c r="AK150" s="39">
        <v>288</v>
      </c>
      <c r="AL150" s="34">
        <v>0</v>
      </c>
      <c r="AM150" s="39">
        <v>0</v>
      </c>
    </row>
    <row r="151" spans="1:40" ht="12" hidden="1" customHeight="1">
      <c r="A151" s="25" t="e">
        <f t="shared" si="10"/>
        <v>#REF!</v>
      </c>
      <c r="B151" s="105" t="s">
        <v>530</v>
      </c>
      <c r="C151" s="225" t="e">
        <f>CONCATENATE("Sonos &lt;&gt; Crestron -interface + integratie van uw ",J150," x Sonos-connect in Y-O-U-R home-systeem")</f>
        <v>#REF!</v>
      </c>
      <c r="D151" s="225"/>
      <c r="E151" s="225"/>
      <c r="F151" s="225"/>
      <c r="G151" s="50"/>
      <c r="H151" s="50"/>
      <c r="I151" s="39" t="e">
        <f>450+((J150-1)*#REF!)</f>
        <v>#REF!</v>
      </c>
      <c r="J151" s="34" t="e">
        <f>IF(J150&gt;0,1,0)</f>
        <v>#REF!</v>
      </c>
      <c r="K151" s="39" t="e">
        <f t="shared" si="11"/>
        <v>#REF!</v>
      </c>
      <c r="AC151" s="25" t="s">
        <v>613</v>
      </c>
      <c r="AD151" s="105" t="s">
        <v>530</v>
      </c>
      <c r="AE151" s="225" t="s">
        <v>751</v>
      </c>
      <c r="AF151" s="225"/>
      <c r="AG151" s="225"/>
      <c r="AH151" s="225"/>
      <c r="AI151" s="50"/>
      <c r="AJ151" s="50"/>
      <c r="AK151" s="39">
        <v>393.44</v>
      </c>
      <c r="AL151" s="34">
        <v>0</v>
      </c>
      <c r="AM151" s="39">
        <v>0</v>
      </c>
    </row>
    <row r="152" spans="1:40" ht="20.100000000000001" hidden="1" customHeight="1">
      <c r="A152" s="25" t="e">
        <f>IF((J153+J154+J155+J156+J157)=0,"HIDE","")</f>
        <v>#REF!</v>
      </c>
      <c r="B152" s="228" t="s">
        <v>67</v>
      </c>
      <c r="C152" s="228"/>
      <c r="D152" s="228"/>
      <c r="E152" s="228"/>
      <c r="F152" s="228"/>
      <c r="G152" s="228"/>
      <c r="H152" s="228"/>
      <c r="I152" s="228"/>
      <c r="J152" s="37"/>
      <c r="K152" s="130"/>
      <c r="AC152" s="25" t="s">
        <v>613</v>
      </c>
      <c r="AD152" s="228" t="s">
        <v>67</v>
      </c>
      <c r="AE152" s="228"/>
      <c r="AF152" s="228"/>
      <c r="AG152" s="228"/>
      <c r="AH152" s="228"/>
      <c r="AI152" s="228"/>
      <c r="AJ152" s="228"/>
      <c r="AK152" s="228"/>
      <c r="AL152" s="37"/>
      <c r="AM152" s="130"/>
    </row>
    <row r="153" spans="1:40" ht="12" hidden="1" customHeight="1">
      <c r="A153" s="25" t="str">
        <f t="shared" ref="A153:A158" si="12">IF(J153=0,"HIDE","")</f>
        <v>HIDE</v>
      </c>
      <c r="B153" s="44" t="s">
        <v>63</v>
      </c>
      <c r="C153" s="148" t="s">
        <v>189</v>
      </c>
      <c r="D153" s="142" t="s">
        <v>146</v>
      </c>
      <c r="E153" s="41"/>
      <c r="F153" s="41"/>
      <c r="G153" s="41"/>
      <c r="H153" s="41"/>
      <c r="I153" s="39" t="e">
        <f>VLOOKUP(B153,#REF!,3,FALSE)</f>
        <v>#REF!</v>
      </c>
      <c r="J153" s="34">
        <v>0</v>
      </c>
      <c r="K153" s="39" t="e">
        <f>I153*J153</f>
        <v>#REF!</v>
      </c>
      <c r="AC153" s="25" t="s">
        <v>613</v>
      </c>
      <c r="AD153" s="44" t="s">
        <v>63</v>
      </c>
      <c r="AE153" s="148" t="s">
        <v>189</v>
      </c>
      <c r="AF153" s="142" t="s">
        <v>146</v>
      </c>
      <c r="AG153" s="41"/>
      <c r="AH153" s="41"/>
      <c r="AI153" s="41"/>
      <c r="AJ153" s="41"/>
      <c r="AK153" s="39">
        <v>1050</v>
      </c>
      <c r="AL153" s="34">
        <v>0</v>
      </c>
      <c r="AM153" s="39">
        <v>0</v>
      </c>
    </row>
    <row r="154" spans="1:40" ht="12" hidden="1" customHeight="1">
      <c r="A154" s="25" t="e">
        <f t="shared" si="12"/>
        <v>#REF!</v>
      </c>
      <c r="B154" s="44" t="s">
        <v>517</v>
      </c>
      <c r="C154" s="148" t="s">
        <v>190</v>
      </c>
      <c r="D154" s="142" t="s">
        <v>146</v>
      </c>
      <c r="E154" s="41"/>
      <c r="F154" s="41"/>
      <c r="G154" s="41"/>
      <c r="H154" s="41"/>
      <c r="I154" s="39" t="e">
        <f>VLOOKUP(B154,#REF!,3,FALSE)</f>
        <v>#REF!</v>
      </c>
      <c r="J154" s="34" t="e">
        <f>#REF!</f>
        <v>#REF!</v>
      </c>
      <c r="K154" s="39" t="e">
        <f>I154*J154</f>
        <v>#REF!</v>
      </c>
      <c r="AC154" s="25" t="s">
        <v>613</v>
      </c>
      <c r="AD154" s="44" t="s">
        <v>96</v>
      </c>
      <c r="AE154" s="148" t="s">
        <v>645</v>
      </c>
      <c r="AF154" s="142" t="s">
        <v>146</v>
      </c>
      <c r="AG154" s="41"/>
      <c r="AH154" s="41"/>
      <c r="AI154" s="41"/>
      <c r="AJ154" s="41"/>
      <c r="AK154" s="39">
        <v>1050</v>
      </c>
      <c r="AL154" s="34">
        <v>0</v>
      </c>
      <c r="AM154" s="39">
        <v>0</v>
      </c>
    </row>
    <row r="155" spans="1:40" ht="12" hidden="1" customHeight="1">
      <c r="A155" s="25" t="e">
        <f t="shared" si="12"/>
        <v>#REF!</v>
      </c>
      <c r="B155" s="44" t="s">
        <v>64</v>
      </c>
      <c r="C155" s="148" t="s">
        <v>191</v>
      </c>
      <c r="D155" s="142" t="s">
        <v>146</v>
      </c>
      <c r="E155" s="41"/>
      <c r="F155" s="41"/>
      <c r="G155" s="41"/>
      <c r="H155" s="41"/>
      <c r="I155" s="39" t="e">
        <f>VLOOKUP(B155,#REF!,3,FALSE)</f>
        <v>#REF!</v>
      </c>
      <c r="J155" s="34" t="e">
        <f>#REF!</f>
        <v>#REF!</v>
      </c>
      <c r="K155" s="39" t="e">
        <f>I155*J155</f>
        <v>#REF!</v>
      </c>
      <c r="AC155" s="25" t="s">
        <v>613</v>
      </c>
      <c r="AD155" s="44" t="s">
        <v>64</v>
      </c>
      <c r="AE155" s="148" t="s">
        <v>191</v>
      </c>
      <c r="AF155" s="142" t="s">
        <v>146</v>
      </c>
      <c r="AG155" s="41"/>
      <c r="AH155" s="41"/>
      <c r="AI155" s="41"/>
      <c r="AJ155" s="41"/>
      <c r="AK155" s="39">
        <v>1365</v>
      </c>
      <c r="AL155" s="34">
        <v>0</v>
      </c>
      <c r="AM155" s="39">
        <v>0</v>
      </c>
    </row>
    <row r="156" spans="1:40" ht="12" hidden="1" customHeight="1">
      <c r="A156" s="25" t="str">
        <f t="shared" si="12"/>
        <v>HIDE</v>
      </c>
      <c r="B156" s="44" t="s">
        <v>68</v>
      </c>
      <c r="C156" s="148" t="s">
        <v>69</v>
      </c>
      <c r="D156" s="142" t="s">
        <v>146</v>
      </c>
      <c r="E156" s="41"/>
      <c r="F156" s="41"/>
      <c r="G156" s="41"/>
      <c r="H156" s="41"/>
      <c r="I156" s="39" t="e">
        <f>VLOOKUP(B156,#REF!,3,FALSE)</f>
        <v>#REF!</v>
      </c>
      <c r="J156" s="34">
        <v>0</v>
      </c>
      <c r="K156" s="39" t="e">
        <f>I156*J156</f>
        <v>#REF!</v>
      </c>
      <c r="AC156" s="25" t="s">
        <v>613</v>
      </c>
      <c r="AD156" s="44" t="s">
        <v>68</v>
      </c>
      <c r="AE156" s="148" t="s">
        <v>69</v>
      </c>
      <c r="AF156" s="142" t="s">
        <v>146</v>
      </c>
      <c r="AG156" s="41"/>
      <c r="AH156" s="41"/>
      <c r="AI156" s="41"/>
      <c r="AJ156" s="41"/>
      <c r="AK156" s="39">
        <v>683</v>
      </c>
      <c r="AL156" s="34">
        <v>0</v>
      </c>
      <c r="AM156" s="39">
        <v>0</v>
      </c>
    </row>
    <row r="157" spans="1:40" ht="12" hidden="1" customHeight="1">
      <c r="A157" s="25" t="e">
        <f t="shared" si="12"/>
        <v>#REF!</v>
      </c>
      <c r="B157" s="44" t="s">
        <v>95</v>
      </c>
      <c r="C157" s="148" t="s">
        <v>65</v>
      </c>
      <c r="D157" s="142" t="s">
        <v>146</v>
      </c>
      <c r="E157" s="41"/>
      <c r="F157" s="41"/>
      <c r="G157" s="41"/>
      <c r="H157" s="41"/>
      <c r="I157" s="39" t="e">
        <f>VLOOKUP(B157,#REF!,3,FALSE)</f>
        <v>#REF!</v>
      </c>
      <c r="J157" s="34" t="e">
        <f>#REF!</f>
        <v>#REF!</v>
      </c>
      <c r="K157" s="39" t="e">
        <f>I157*J157</f>
        <v>#REF!</v>
      </c>
      <c r="AC157" s="25" t="s">
        <v>613</v>
      </c>
      <c r="AD157" s="44" t="s">
        <v>95</v>
      </c>
      <c r="AE157" s="148" t="s">
        <v>65</v>
      </c>
      <c r="AF157" s="142" t="s">
        <v>146</v>
      </c>
      <c r="AG157" s="41"/>
      <c r="AH157" s="41"/>
      <c r="AI157" s="41"/>
      <c r="AJ157" s="41"/>
      <c r="AK157" s="39">
        <v>1365</v>
      </c>
      <c r="AL157" s="34">
        <v>0</v>
      </c>
      <c r="AM157" s="39">
        <v>0</v>
      </c>
    </row>
    <row r="158" spans="1:40" ht="12" hidden="1" customHeight="1">
      <c r="A158" s="25" t="e">
        <f t="shared" si="12"/>
        <v>#REF!</v>
      </c>
      <c r="B158" s="232"/>
      <c r="C158" s="232"/>
      <c r="D158" s="232"/>
      <c r="E158" s="232"/>
      <c r="F158" s="232"/>
      <c r="G158" s="232"/>
      <c r="H158" s="232"/>
      <c r="I158" s="232"/>
      <c r="J158" s="49" t="e">
        <f>SUM(J153:J157)</f>
        <v>#REF!</v>
      </c>
      <c r="K158" s="131"/>
      <c r="AC158" s="25" t="s">
        <v>613</v>
      </c>
      <c r="AD158" s="232"/>
      <c r="AE158" s="232"/>
      <c r="AF158" s="232"/>
      <c r="AG158" s="232"/>
      <c r="AH158" s="232"/>
      <c r="AI158" s="232"/>
      <c r="AJ158" s="232"/>
      <c r="AK158" s="232"/>
      <c r="AL158" s="49">
        <v>0</v>
      </c>
      <c r="AM158" s="131"/>
    </row>
    <row r="159" spans="1:40" ht="20.100000000000001" customHeight="1">
      <c r="A159" s="25" t="e">
        <f>IF($J$160=0,"HIDE","")</f>
        <v>#REF!</v>
      </c>
      <c r="B159" s="228" t="s">
        <v>112</v>
      </c>
      <c r="C159" s="228"/>
      <c r="D159" s="228"/>
      <c r="E159" s="228"/>
      <c r="F159" s="228"/>
      <c r="G159" s="228"/>
      <c r="H159" s="228"/>
      <c r="I159" s="228"/>
      <c r="J159" s="37"/>
      <c r="K159" s="130"/>
      <c r="AC159" s="25" t="s">
        <v>609</v>
      </c>
      <c r="AD159" s="228" t="s">
        <v>112</v>
      </c>
      <c r="AE159" s="228"/>
      <c r="AF159" s="228"/>
      <c r="AG159" s="228"/>
      <c r="AH159" s="228"/>
      <c r="AI159" s="228"/>
      <c r="AJ159" s="228"/>
      <c r="AK159" s="228"/>
      <c r="AL159" s="37"/>
      <c r="AM159" s="130"/>
    </row>
    <row r="160" spans="1:40" ht="12" customHeight="1">
      <c r="A160" s="25" t="e">
        <f t="shared" ref="A160" si="13">IF(J160=0,"HIDE","")</f>
        <v>#REF!</v>
      </c>
      <c r="B160" s="44" t="s">
        <v>97</v>
      </c>
      <c r="C160" s="148" t="s">
        <v>192</v>
      </c>
      <c r="D160" s="142" t="s">
        <v>146</v>
      </c>
      <c r="E160" s="41"/>
      <c r="F160" s="41"/>
      <c r="G160" s="41"/>
      <c r="H160" s="41"/>
      <c r="I160" s="39" t="e">
        <f>VLOOKUP(B160,#REF!,3,FALSE)</f>
        <v>#REF!</v>
      </c>
      <c r="J160" s="34" t="e">
        <f>#REF!</f>
        <v>#REF!</v>
      </c>
      <c r="K160" s="39" t="e">
        <f>I160*J160</f>
        <v>#REF!</v>
      </c>
      <c r="L160" s="5" t="e">
        <f>SUM(K137:K160)</f>
        <v>#REF!</v>
      </c>
      <c r="AC160" s="25" t="s">
        <v>609</v>
      </c>
      <c r="AD160" s="44" t="s">
        <v>97</v>
      </c>
      <c r="AE160" s="148" t="s">
        <v>646</v>
      </c>
      <c r="AF160" s="142" t="s">
        <v>146</v>
      </c>
      <c r="AG160" s="41"/>
      <c r="AH160" s="41"/>
      <c r="AI160" s="41"/>
      <c r="AJ160" s="41"/>
      <c r="AK160" s="39">
        <v>840</v>
      </c>
      <c r="AL160" s="34">
        <v>2</v>
      </c>
      <c r="AM160" s="39">
        <v>1680</v>
      </c>
      <c r="AN160" s="5">
        <v>5670</v>
      </c>
    </row>
    <row r="161" spans="1:43" ht="12" customHeight="1">
      <c r="A161" s="25" t="e">
        <f>IF($J$160=0,"HIDE","")</f>
        <v>#REF!</v>
      </c>
      <c r="B161" s="35"/>
      <c r="C161" s="148"/>
      <c r="D161" s="41"/>
      <c r="E161" s="41"/>
      <c r="F161" s="41"/>
      <c r="G161" s="41"/>
      <c r="H161" s="41"/>
      <c r="I161" s="48"/>
      <c r="J161" s="51"/>
      <c r="K161" s="33"/>
      <c r="L161" s="5"/>
      <c r="AC161" s="25" t="s">
        <v>609</v>
      </c>
      <c r="AD161" s="35"/>
      <c r="AE161" s="148"/>
      <c r="AF161" s="41"/>
      <c r="AG161" s="41"/>
      <c r="AH161" s="41"/>
      <c r="AI161" s="41"/>
      <c r="AJ161" s="41"/>
      <c r="AK161" s="48"/>
      <c r="AL161" s="51"/>
      <c r="AM161" s="33"/>
      <c r="AN161" s="5"/>
    </row>
    <row r="162" spans="1:43" ht="20.100000000000001" customHeight="1">
      <c r="A162" s="25"/>
      <c r="B162" s="227" t="s">
        <v>548</v>
      </c>
      <c r="C162" s="227"/>
      <c r="D162" s="227"/>
      <c r="E162" s="227"/>
      <c r="F162" s="227"/>
      <c r="G162" s="227"/>
      <c r="H162" s="227"/>
      <c r="I162" s="227"/>
      <c r="J162" s="227"/>
      <c r="K162" s="227"/>
      <c r="AC162" s="25"/>
      <c r="AD162" s="227" t="s">
        <v>548</v>
      </c>
      <c r="AE162" s="227"/>
      <c r="AF162" s="227"/>
      <c r="AG162" s="227"/>
      <c r="AH162" s="227"/>
      <c r="AI162" s="227"/>
      <c r="AJ162" s="227"/>
      <c r="AK162" s="227"/>
      <c r="AL162" s="227"/>
      <c r="AM162" s="227"/>
    </row>
    <row r="163" spans="1:43" ht="20.100000000000001" hidden="1" customHeight="1">
      <c r="A163" s="25" t="e">
        <f>IF(J163=1,"HIDE","")</f>
        <v>#REF!</v>
      </c>
      <c r="B163" s="233" t="e">
        <f>IF($J$163=0,"Er werd geen AUDIO-sturing noch BEELD-sturing voorzien in dit project en er is bijgevolg ook geen bekabeling voor dito nodig","WEL AUDIO of BEELD-sturing  voorzien &gt;&gt;&gt; deze lijn zal worden weggefilterd")</f>
        <v>#REF!</v>
      </c>
      <c r="C163" s="233"/>
      <c r="D163" s="233"/>
      <c r="E163" s="233"/>
      <c r="F163" s="233"/>
      <c r="G163" s="233"/>
      <c r="H163" s="233"/>
      <c r="I163" s="45"/>
      <c r="J163" s="37" t="e">
        <f>IF((#REF!+#REF!)=0,0,1)</f>
        <v>#REF!</v>
      </c>
      <c r="K163" s="46"/>
      <c r="AC163" s="25" t="s">
        <v>613</v>
      </c>
      <c r="AD163" s="233" t="s">
        <v>647</v>
      </c>
      <c r="AE163" s="233"/>
      <c r="AF163" s="233"/>
      <c r="AG163" s="233"/>
      <c r="AH163" s="233"/>
      <c r="AI163" s="233"/>
      <c r="AJ163" s="233"/>
      <c r="AK163" s="45"/>
      <c r="AL163" s="37">
        <v>1</v>
      </c>
      <c r="AM163" s="46"/>
    </row>
    <row r="164" spans="1:43" ht="12" customHeight="1">
      <c r="A164" s="25" t="e">
        <f>IF(J164=0,"HIDE","")</f>
        <v>#REF!</v>
      </c>
      <c r="B164" s="44" t="s">
        <v>479</v>
      </c>
      <c r="C164" s="217" t="s">
        <v>478</v>
      </c>
      <c r="D164" s="217"/>
      <c r="E164" s="217"/>
      <c r="F164" s="217"/>
      <c r="G164" s="217"/>
      <c r="H164" s="41"/>
      <c r="I164" s="52">
        <v>27.54</v>
      </c>
      <c r="J164" s="53" t="e">
        <f>#REF!*#REF!</f>
        <v>#REF!</v>
      </c>
      <c r="K164" s="39" t="e">
        <f t="shared" ref="K164:K171" si="14">I164*J164</f>
        <v>#REF!</v>
      </c>
      <c r="L164" s="5"/>
      <c r="AC164" s="25" t="s">
        <v>609</v>
      </c>
      <c r="AD164" s="44" t="s">
        <v>479</v>
      </c>
      <c r="AE164" s="217" t="s">
        <v>478</v>
      </c>
      <c r="AF164" s="217"/>
      <c r="AG164" s="217"/>
      <c r="AH164" s="217"/>
      <c r="AI164" s="217"/>
      <c r="AJ164" s="41"/>
      <c r="AK164" s="52">
        <v>27.54</v>
      </c>
      <c r="AL164" s="53">
        <v>4</v>
      </c>
      <c r="AM164" s="39">
        <v>110.16</v>
      </c>
      <c r="AN164" s="5"/>
    </row>
    <row r="165" spans="1:43" ht="12" customHeight="1">
      <c r="A165" s="25" t="e">
        <f t="shared" ref="A165:A172" si="15">IF(J165=0,"HIDE","")</f>
        <v>#REF!</v>
      </c>
      <c r="B165" s="44" t="s">
        <v>479</v>
      </c>
      <c r="C165" s="217" t="s">
        <v>481</v>
      </c>
      <c r="D165" s="217"/>
      <c r="E165" s="217"/>
      <c r="F165" s="217"/>
      <c r="G165" s="217"/>
      <c r="H165" s="41"/>
      <c r="I165" s="52">
        <f>I164</f>
        <v>27.54</v>
      </c>
      <c r="J165" s="53" t="e">
        <f>J160</f>
        <v>#REF!</v>
      </c>
      <c r="K165" s="39" t="e">
        <f t="shared" si="14"/>
        <v>#REF!</v>
      </c>
      <c r="L165" s="5"/>
      <c r="AC165" s="25" t="s">
        <v>609</v>
      </c>
      <c r="AD165" s="44" t="s">
        <v>479</v>
      </c>
      <c r="AE165" s="217" t="s">
        <v>481</v>
      </c>
      <c r="AF165" s="217"/>
      <c r="AG165" s="217"/>
      <c r="AH165" s="217"/>
      <c r="AI165" s="217"/>
      <c r="AJ165" s="41"/>
      <c r="AK165" s="52">
        <v>27.54</v>
      </c>
      <c r="AL165" s="53">
        <v>2</v>
      </c>
      <c r="AM165" s="39">
        <v>55.08</v>
      </c>
      <c r="AN165" s="5"/>
    </row>
    <row r="166" spans="1:43" ht="12" hidden="1" customHeight="1">
      <c r="A166" s="25" t="e">
        <f t="shared" si="15"/>
        <v>#REF!</v>
      </c>
      <c r="B166" s="44" t="s">
        <v>479</v>
      </c>
      <c r="C166" s="217" t="s">
        <v>495</v>
      </c>
      <c r="D166" s="217"/>
      <c r="E166" s="217"/>
      <c r="F166" s="217"/>
      <c r="G166" s="217"/>
      <c r="I166" s="52">
        <f>I165</f>
        <v>27.54</v>
      </c>
      <c r="J166" s="53" t="e">
        <f>J157</f>
        <v>#REF!</v>
      </c>
      <c r="K166" s="39" t="e">
        <f t="shared" si="14"/>
        <v>#REF!</v>
      </c>
      <c r="L166" s="5"/>
      <c r="AC166" s="25" t="s">
        <v>613</v>
      </c>
      <c r="AD166" s="44" t="s">
        <v>479</v>
      </c>
      <c r="AE166" s="217" t="s">
        <v>495</v>
      </c>
      <c r="AF166" s="217"/>
      <c r="AG166" s="217"/>
      <c r="AH166" s="217"/>
      <c r="AI166" s="217"/>
      <c r="AJ166" s="27"/>
      <c r="AK166" s="52">
        <v>27.54</v>
      </c>
      <c r="AL166" s="53">
        <v>0</v>
      </c>
      <c r="AM166" s="39">
        <v>0</v>
      </c>
      <c r="AN166" s="5"/>
    </row>
    <row r="167" spans="1:43" ht="12" customHeight="1">
      <c r="A167" s="25" t="e">
        <f t="shared" si="15"/>
        <v>#REF!</v>
      </c>
      <c r="B167" s="44" t="s">
        <v>480</v>
      </c>
      <c r="C167" s="217" t="s">
        <v>477</v>
      </c>
      <c r="D167" s="217"/>
      <c r="E167" s="217"/>
      <c r="F167" s="217"/>
      <c r="G167" s="217"/>
      <c r="H167" s="41"/>
      <c r="I167" s="54">
        <v>56.78</v>
      </c>
      <c r="J167" s="55" t="e">
        <f>#REF!</f>
        <v>#REF!</v>
      </c>
      <c r="K167" s="39" t="e">
        <f>I167*J167</f>
        <v>#REF!</v>
      </c>
      <c r="L167" s="5"/>
      <c r="AC167" s="25" t="s">
        <v>609</v>
      </c>
      <c r="AD167" s="44" t="s">
        <v>480</v>
      </c>
      <c r="AE167" s="217" t="s">
        <v>477</v>
      </c>
      <c r="AF167" s="217"/>
      <c r="AG167" s="217"/>
      <c r="AH167" s="217"/>
      <c r="AI167" s="217"/>
      <c r="AJ167" s="41"/>
      <c r="AK167" s="54">
        <v>56.78</v>
      </c>
      <c r="AL167" s="55">
        <v>1</v>
      </c>
      <c r="AM167" s="39">
        <v>56.78</v>
      </c>
      <c r="AN167" s="5"/>
    </row>
    <row r="168" spans="1:43" ht="12" customHeight="1">
      <c r="A168" s="25" t="e">
        <f t="shared" si="15"/>
        <v>#REF!</v>
      </c>
      <c r="B168" s="44" t="s">
        <v>496</v>
      </c>
      <c r="C168" s="217" t="s">
        <v>498</v>
      </c>
      <c r="D168" s="217"/>
      <c r="E168" s="217"/>
      <c r="F168" s="217"/>
      <c r="G168" s="217"/>
      <c r="H168" s="41"/>
      <c r="I168" s="56">
        <f>I166</f>
        <v>27.54</v>
      </c>
      <c r="J168" s="34" t="e">
        <f>#REF!*(#REF!+#REF!)</f>
        <v>#REF!</v>
      </c>
      <c r="K168" s="39" t="e">
        <f t="shared" si="14"/>
        <v>#REF!</v>
      </c>
      <c r="L168" s="5"/>
      <c r="AC168" s="25" t="s">
        <v>609</v>
      </c>
      <c r="AD168" s="44" t="s">
        <v>496</v>
      </c>
      <c r="AE168" s="217" t="s">
        <v>498</v>
      </c>
      <c r="AF168" s="217"/>
      <c r="AG168" s="217"/>
      <c r="AH168" s="217"/>
      <c r="AI168" s="217"/>
      <c r="AJ168" s="41"/>
      <c r="AK168" s="56">
        <v>27.54</v>
      </c>
      <c r="AL168" s="34">
        <v>8</v>
      </c>
      <c r="AM168" s="39">
        <v>220.32</v>
      </c>
      <c r="AN168" s="5"/>
    </row>
    <row r="169" spans="1:43" ht="12" hidden="1" customHeight="1">
      <c r="A169" s="25" t="e">
        <f t="shared" si="15"/>
        <v>#REF!</v>
      </c>
      <c r="B169" s="44" t="s">
        <v>497</v>
      </c>
      <c r="C169" s="217" t="s">
        <v>499</v>
      </c>
      <c r="D169" s="217"/>
      <c r="E169" s="217"/>
      <c r="F169" s="217"/>
      <c r="G169" s="217"/>
      <c r="H169" s="41"/>
      <c r="I169" s="56">
        <v>42.3</v>
      </c>
      <c r="J169" s="34" t="e">
        <f>#REF!*(#REF!+#REF!)</f>
        <v>#REF!</v>
      </c>
      <c r="K169" s="39" t="e">
        <f t="shared" si="14"/>
        <v>#REF!</v>
      </c>
      <c r="AC169" s="25" t="s">
        <v>613</v>
      </c>
      <c r="AD169" s="44" t="s">
        <v>497</v>
      </c>
      <c r="AE169" s="217" t="s">
        <v>499</v>
      </c>
      <c r="AF169" s="217"/>
      <c r="AG169" s="217"/>
      <c r="AH169" s="217"/>
      <c r="AI169" s="217"/>
      <c r="AJ169" s="41"/>
      <c r="AK169" s="56">
        <v>42.3</v>
      </c>
      <c r="AL169" s="34">
        <v>0</v>
      </c>
      <c r="AM169" s="39">
        <v>0</v>
      </c>
    </row>
    <row r="170" spans="1:43" ht="12" customHeight="1">
      <c r="A170" s="25" t="e">
        <f t="shared" si="15"/>
        <v>#REF!</v>
      </c>
      <c r="B170" s="57" t="s">
        <v>94</v>
      </c>
      <c r="C170" s="217" t="s">
        <v>511</v>
      </c>
      <c r="D170" s="217"/>
      <c r="E170" s="217"/>
      <c r="F170" s="217"/>
      <c r="G170" s="217"/>
      <c r="H170" s="41"/>
      <c r="I170" s="39" t="e">
        <f>VLOOKUP(B170,#REF!,3,FALSE)/150</f>
        <v>#REF!</v>
      </c>
      <c r="J170" s="34" t="e">
        <f>J89*15</f>
        <v>#REF!</v>
      </c>
      <c r="K170" s="39" t="e">
        <f t="shared" si="14"/>
        <v>#REF!</v>
      </c>
      <c r="L170" s="5"/>
      <c r="AC170" s="25" t="s">
        <v>609</v>
      </c>
      <c r="AD170" s="57" t="s">
        <v>94</v>
      </c>
      <c r="AE170" s="217" t="s">
        <v>511</v>
      </c>
      <c r="AF170" s="217"/>
      <c r="AG170" s="217"/>
      <c r="AH170" s="217"/>
      <c r="AI170" s="217"/>
      <c r="AJ170" s="41"/>
      <c r="AK170" s="39">
        <v>4.2</v>
      </c>
      <c r="AL170" s="34">
        <v>75</v>
      </c>
      <c r="AM170" s="39">
        <v>315</v>
      </c>
      <c r="AN170" s="5"/>
    </row>
    <row r="171" spans="1:43" ht="12" hidden="1" customHeight="1">
      <c r="A171" s="25" t="e">
        <f t="shared" si="15"/>
        <v>#REF!</v>
      </c>
      <c r="B171" s="57" t="s">
        <v>94</v>
      </c>
      <c r="C171" s="217" t="s">
        <v>559</v>
      </c>
      <c r="D171" s="217"/>
      <c r="E171" s="217"/>
      <c r="F171" s="217"/>
      <c r="G171" s="217"/>
      <c r="H171" s="41"/>
      <c r="I171" s="39" t="e">
        <f>VLOOKUP(B171,#REF!,3,FALSE)/150</f>
        <v>#REF!</v>
      </c>
      <c r="J171" s="34" t="e">
        <f>J83*15</f>
        <v>#REF!</v>
      </c>
      <c r="K171" s="39" t="e">
        <f t="shared" si="14"/>
        <v>#REF!</v>
      </c>
      <c r="L171" s="5"/>
      <c r="AC171" s="25" t="s">
        <v>613</v>
      </c>
      <c r="AD171" s="57" t="s">
        <v>94</v>
      </c>
      <c r="AE171" s="217" t="s">
        <v>559</v>
      </c>
      <c r="AF171" s="217"/>
      <c r="AG171" s="217"/>
      <c r="AH171" s="217"/>
      <c r="AI171" s="217"/>
      <c r="AJ171" s="41"/>
      <c r="AK171" s="39">
        <v>4.2</v>
      </c>
      <c r="AL171" s="34">
        <v>0</v>
      </c>
      <c r="AM171" s="39">
        <v>0</v>
      </c>
      <c r="AN171" s="5"/>
    </row>
    <row r="172" spans="1:43" ht="12" customHeight="1">
      <c r="A172" s="25" t="e">
        <f t="shared" si="15"/>
        <v>#REF!</v>
      </c>
      <c r="B172" s="113" t="s">
        <v>558</v>
      </c>
      <c r="C172" s="189" t="s">
        <v>547</v>
      </c>
      <c r="D172" s="189"/>
      <c r="E172" s="189"/>
      <c r="F172" s="189"/>
      <c r="G172" s="189"/>
      <c r="H172" s="112"/>
      <c r="I172" s="107">
        <v>24.67</v>
      </c>
      <c r="J172" s="64" t="e">
        <f>J79</f>
        <v>#REF!</v>
      </c>
      <c r="K172" s="39" t="e">
        <f>I172*J172</f>
        <v>#REF!</v>
      </c>
      <c r="L172" s="5" t="e">
        <f>SUM(K164:K172)</f>
        <v>#REF!</v>
      </c>
      <c r="AC172" s="25" t="s">
        <v>609</v>
      </c>
      <c r="AD172" s="113" t="s">
        <v>558</v>
      </c>
      <c r="AE172" s="189" t="s">
        <v>547</v>
      </c>
      <c r="AF172" s="189"/>
      <c r="AG172" s="189"/>
      <c r="AH172" s="189"/>
      <c r="AI172" s="189"/>
      <c r="AJ172" s="112"/>
      <c r="AK172" s="107">
        <v>24.67</v>
      </c>
      <c r="AL172" s="64">
        <v>1</v>
      </c>
      <c r="AM172" s="39">
        <v>24.67</v>
      </c>
      <c r="AN172" s="5">
        <v>782.01</v>
      </c>
    </row>
    <row r="173" spans="1:43" ht="12" customHeight="1">
      <c r="A173" s="25"/>
      <c r="B173" s="232"/>
      <c r="C173" s="232"/>
      <c r="D173" s="232"/>
      <c r="E173" s="232"/>
      <c r="F173" s="232"/>
      <c r="G173" s="232"/>
      <c r="H173" s="232"/>
      <c r="I173" s="232"/>
      <c r="J173" s="49" t="e">
        <f>J160</f>
        <v>#REF!</v>
      </c>
      <c r="K173" s="50"/>
      <c r="AC173" s="25"/>
      <c r="AD173" s="232"/>
      <c r="AE173" s="232"/>
      <c r="AF173" s="232"/>
      <c r="AG173" s="232"/>
      <c r="AH173" s="232"/>
      <c r="AI173" s="232"/>
      <c r="AJ173" s="232"/>
      <c r="AK173" s="232"/>
      <c r="AL173" s="49">
        <v>2</v>
      </c>
      <c r="AM173" s="50"/>
    </row>
    <row r="174" spans="1:43" ht="20.100000000000001" customHeight="1">
      <c r="A174" s="25"/>
      <c r="B174" s="227" t="s">
        <v>206</v>
      </c>
      <c r="C174" s="227"/>
      <c r="D174" s="227"/>
      <c r="E174" s="227"/>
      <c r="F174" s="227"/>
      <c r="G174" s="227"/>
      <c r="H174" s="227"/>
      <c r="I174" s="227"/>
      <c r="J174" s="227"/>
      <c r="K174" s="227"/>
      <c r="AC174" s="25"/>
      <c r="AD174" s="227" t="s">
        <v>206</v>
      </c>
      <c r="AE174" s="227"/>
      <c r="AF174" s="227"/>
      <c r="AG174" s="227"/>
      <c r="AH174" s="227"/>
      <c r="AI174" s="227"/>
      <c r="AJ174" s="227"/>
      <c r="AK174" s="227"/>
      <c r="AL174" s="227"/>
      <c r="AM174" s="227"/>
    </row>
    <row r="175" spans="1:43">
      <c r="A175" s="25" t="e">
        <f>IF(I175=0,"HIDE","")</f>
        <v>#REF!</v>
      </c>
      <c r="B175" s="231" t="e">
        <f>CONCATENATE(#REF!," paar BINNEN-luidsprekers van het type Crestron EXCITE IW5 werden voorzien in dit project")</f>
        <v>#REF!</v>
      </c>
      <c r="C175" s="231"/>
      <c r="D175" s="231"/>
      <c r="E175" s="231"/>
      <c r="F175" s="231"/>
      <c r="G175" s="231"/>
      <c r="H175" s="231"/>
      <c r="I175" s="153" t="e">
        <f>#REF!</f>
        <v>#REF!</v>
      </c>
      <c r="J175" s="151"/>
      <c r="K175" s="151"/>
      <c r="L175" s="2"/>
      <c r="M175" s="3"/>
      <c r="N175" s="149"/>
      <c r="O175" s="149"/>
      <c r="AC175" s="25" t="s">
        <v>609</v>
      </c>
      <c r="AD175" s="231" t="s">
        <v>827</v>
      </c>
      <c r="AE175" s="231"/>
      <c r="AF175" s="231"/>
      <c r="AG175" s="231"/>
      <c r="AH175" s="231"/>
      <c r="AI175" s="231"/>
      <c r="AJ175" s="231"/>
      <c r="AK175" s="153">
        <v>4</v>
      </c>
      <c r="AL175" s="151"/>
      <c r="AM175" s="151"/>
      <c r="AN175" s="2"/>
      <c r="AO175" s="3"/>
      <c r="AP175" s="149"/>
      <c r="AQ175" s="149"/>
    </row>
    <row r="176" spans="1:43" ht="15" hidden="1" customHeight="1">
      <c r="A176" s="25" t="e">
        <f>IF(I176=0,"HIDE","")</f>
        <v>#REF!</v>
      </c>
      <c r="B176" s="231" t="e">
        <f>CONCATENATE(#REF!," paar BINNEN-luidsprekers van het type Crestron ASPIRE IW5=TRIMLESS werden voorzien in dit project")</f>
        <v>#REF!</v>
      </c>
      <c r="C176" s="231"/>
      <c r="D176" s="231"/>
      <c r="E176" s="231"/>
      <c r="F176" s="231"/>
      <c r="G176" s="231"/>
      <c r="H176" s="231"/>
      <c r="I176" s="153" t="e">
        <f>#REF!</f>
        <v>#REF!</v>
      </c>
      <c r="J176" s="151"/>
      <c r="K176" s="151"/>
      <c r="L176" s="2"/>
      <c r="M176" s="3"/>
      <c r="N176" s="149"/>
      <c r="O176" s="149"/>
      <c r="AC176" s="25" t="s">
        <v>613</v>
      </c>
      <c r="AD176" s="231" t="s">
        <v>648</v>
      </c>
      <c r="AE176" s="231"/>
      <c r="AF176" s="231"/>
      <c r="AG176" s="231"/>
      <c r="AH176" s="231"/>
      <c r="AI176" s="231"/>
      <c r="AJ176" s="231"/>
      <c r="AK176" s="153">
        <v>0</v>
      </c>
      <c r="AL176" s="151"/>
      <c r="AM176" s="151"/>
      <c r="AN176" s="2"/>
      <c r="AO176" s="3"/>
      <c r="AP176" s="149"/>
      <c r="AQ176" s="149"/>
    </row>
    <row r="177" spans="1:43" ht="15" hidden="1" customHeight="1">
      <c r="A177" s="25" t="e">
        <f>IF(I177=0,"HIDE","")</f>
        <v>#REF!</v>
      </c>
      <c r="B177" s="231" t="e">
        <f>CONCATENATE(#REF!," paar BINNEN-luidsprekers van het type Crestron ESSENCE IW5 (TRIMLESS + KEVLAR) werden voorzien in dit project")</f>
        <v>#REF!</v>
      </c>
      <c r="C177" s="231"/>
      <c r="D177" s="231"/>
      <c r="E177" s="231"/>
      <c r="F177" s="231"/>
      <c r="G177" s="231"/>
      <c r="H177" s="231"/>
      <c r="I177" s="153" t="e">
        <f>#REF!</f>
        <v>#REF!</v>
      </c>
      <c r="J177" s="151"/>
      <c r="K177" s="151"/>
      <c r="L177" s="2"/>
      <c r="M177" s="3"/>
      <c r="N177" s="149"/>
      <c r="O177" s="149"/>
      <c r="AC177" s="25" t="s">
        <v>613</v>
      </c>
      <c r="AD177" s="231" t="s">
        <v>649</v>
      </c>
      <c r="AE177" s="231"/>
      <c r="AF177" s="231"/>
      <c r="AG177" s="231"/>
      <c r="AH177" s="231"/>
      <c r="AI177" s="231"/>
      <c r="AJ177" s="231"/>
      <c r="AK177" s="153">
        <v>0</v>
      </c>
      <c r="AL177" s="151"/>
      <c r="AM177" s="151"/>
      <c r="AN177" s="2"/>
      <c r="AO177" s="3"/>
      <c r="AP177" s="149"/>
      <c r="AQ177" s="149"/>
    </row>
    <row r="178" spans="1:43" ht="15" hidden="1" customHeight="1">
      <c r="A178" s="25" t="e">
        <f>IF(I178=0,"HIDE","")</f>
        <v>#REF!</v>
      </c>
      <c r="B178" s="231" t="e">
        <f>CONCATENATE(#REF!," paar BUITEN-luidsprekers van het type Crestron AIR SR4  werden voorzien in dit project")</f>
        <v>#REF!</v>
      </c>
      <c r="C178" s="231"/>
      <c r="D178" s="231"/>
      <c r="E178" s="231"/>
      <c r="F178" s="231"/>
      <c r="G178" s="231"/>
      <c r="H178" s="231"/>
      <c r="I178" s="153" t="e">
        <f>#REF!</f>
        <v>#REF!</v>
      </c>
      <c r="J178" s="151"/>
      <c r="K178" s="151"/>
      <c r="L178" s="2"/>
      <c r="M178" s="3"/>
      <c r="N178" s="149"/>
      <c r="O178" s="149"/>
      <c r="AC178" s="25" t="s">
        <v>613</v>
      </c>
      <c r="AD178" s="231" t="s">
        <v>650</v>
      </c>
      <c r="AE178" s="231"/>
      <c r="AF178" s="231"/>
      <c r="AG178" s="231"/>
      <c r="AH178" s="231"/>
      <c r="AI178" s="231"/>
      <c r="AJ178" s="231"/>
      <c r="AK178" s="153">
        <v>0</v>
      </c>
      <c r="AL178" s="151"/>
      <c r="AM178" s="151"/>
      <c r="AN178" s="2"/>
      <c r="AO178" s="3"/>
      <c r="AP178" s="149"/>
      <c r="AQ178" s="149"/>
    </row>
    <row r="179" spans="1:43" ht="15" hidden="1" customHeight="1">
      <c r="A179" s="25" t="e">
        <f>IF(I179&gt;0,"HIDE","")</f>
        <v>#REF!</v>
      </c>
      <c r="B179" s="230" t="e">
        <f>IF(I179=0,"Er werden geen luidsprekers voorzien in dit project","WEL LUIDSPREKERS geselecteerd &gt;&gt;&gt; deze lijn zal worden verwijderd bij opmaak offerte")</f>
        <v>#REF!</v>
      </c>
      <c r="C179" s="230"/>
      <c r="D179" s="230"/>
      <c r="E179" s="230"/>
      <c r="F179" s="230"/>
      <c r="G179" s="230"/>
      <c r="H179" s="230"/>
      <c r="I179" s="153" t="e">
        <f>SUM(I175:I178)</f>
        <v>#REF!</v>
      </c>
      <c r="M179" s="229" t="s">
        <v>237</v>
      </c>
      <c r="N179" s="229"/>
      <c r="O179" s="229"/>
      <c r="AC179" s="25" t="s">
        <v>613</v>
      </c>
      <c r="AD179" s="230" t="s">
        <v>651</v>
      </c>
      <c r="AE179" s="230"/>
      <c r="AF179" s="230"/>
      <c r="AG179" s="230"/>
      <c r="AH179" s="230"/>
      <c r="AI179" s="230"/>
      <c r="AJ179" s="230"/>
      <c r="AK179" s="153">
        <v>4</v>
      </c>
      <c r="AL179" s="27"/>
      <c r="AM179" s="27"/>
      <c r="AO179" s="229" t="s">
        <v>237</v>
      </c>
      <c r="AP179" s="229"/>
      <c r="AQ179" s="229"/>
    </row>
    <row r="180" spans="1:43">
      <c r="A180" s="25" t="e">
        <f>IF(I179=0,"HIDE","")</f>
        <v>#REF!</v>
      </c>
      <c r="B180" s="230" t="e">
        <f>CONCATENATE(IF(I180&gt;0,"Alle voorziene luidsprekers worden geplaatst door Dx Electro bvba (plaatsingskost hieronder)",""),IF(I180=0,"Alle voorziene luidsprekers + inbouwtoebehoren worden geplaatst door de bouwheer of de electro-installateur",""))</f>
        <v>#REF!</v>
      </c>
      <c r="C180" s="230"/>
      <c r="D180" s="230"/>
      <c r="E180" s="230"/>
      <c r="F180" s="230"/>
      <c r="G180" s="230"/>
      <c r="H180" s="230"/>
      <c r="I180" s="153" t="e">
        <f>#REF!*I179</f>
        <v>#REF!</v>
      </c>
      <c r="M180" s="229" t="s">
        <v>238</v>
      </c>
      <c r="N180" s="229"/>
      <c r="O180" s="229"/>
      <c r="AC180" s="25" t="s">
        <v>609</v>
      </c>
      <c r="AD180" s="230" t="s">
        <v>652</v>
      </c>
      <c r="AE180" s="230"/>
      <c r="AF180" s="230"/>
      <c r="AG180" s="230"/>
      <c r="AH180" s="230"/>
      <c r="AI180" s="230"/>
      <c r="AJ180" s="230"/>
      <c r="AK180" s="153">
        <v>4</v>
      </c>
      <c r="AL180" s="27"/>
      <c r="AM180" s="27"/>
      <c r="AO180" s="229" t="s">
        <v>238</v>
      </c>
      <c r="AP180" s="229"/>
      <c r="AQ180" s="229"/>
    </row>
    <row r="181" spans="1:43" ht="20.100000000000001" customHeight="1">
      <c r="A181" s="25" t="e">
        <f t="shared" ref="A181:A205" si="16">IF(J181=0,"HIDE","")</f>
        <v>#REF!</v>
      </c>
      <c r="B181" s="228" t="s">
        <v>486</v>
      </c>
      <c r="C181" s="228"/>
      <c r="D181" s="228"/>
      <c r="E181" s="228"/>
      <c r="F181" s="228"/>
      <c r="G181" s="228"/>
      <c r="H181" s="228"/>
      <c r="I181" s="228"/>
      <c r="J181" s="37" t="e">
        <f>SUM(J182:J187)</f>
        <v>#REF!</v>
      </c>
      <c r="K181" s="38"/>
      <c r="AC181" s="25" t="s">
        <v>609</v>
      </c>
      <c r="AD181" s="228" t="s">
        <v>486</v>
      </c>
      <c r="AE181" s="228"/>
      <c r="AF181" s="228"/>
      <c r="AG181" s="228"/>
      <c r="AH181" s="228"/>
      <c r="AI181" s="228"/>
      <c r="AJ181" s="228"/>
      <c r="AK181" s="228"/>
      <c r="AL181" s="37">
        <v>8</v>
      </c>
      <c r="AM181" s="38"/>
    </row>
    <row r="182" spans="1:43" ht="12" customHeight="1">
      <c r="A182" s="25" t="e">
        <f t="shared" si="16"/>
        <v>#REF!</v>
      </c>
      <c r="B182" s="92" t="s">
        <v>101</v>
      </c>
      <c r="C182" s="148" t="s">
        <v>193</v>
      </c>
      <c r="D182" s="138" t="s">
        <v>146</v>
      </c>
      <c r="E182" s="41"/>
      <c r="F182" s="41"/>
      <c r="G182" s="41"/>
      <c r="H182" s="41"/>
      <c r="I182" s="39" t="e">
        <f>VLOOKUP(B182,#REF!,3,FALSE)</f>
        <v>#REF!</v>
      </c>
      <c r="J182" s="34" t="e">
        <f>#REF!</f>
        <v>#REF!</v>
      </c>
      <c r="K182" s="39" t="e">
        <f t="shared" ref="K182:K187" si="17">I182*J182</f>
        <v>#REF!</v>
      </c>
      <c r="AC182" s="25" t="s">
        <v>609</v>
      </c>
      <c r="AD182" s="92" t="s">
        <v>101</v>
      </c>
      <c r="AE182" s="148" t="s">
        <v>193</v>
      </c>
      <c r="AF182" s="138" t="s">
        <v>146</v>
      </c>
      <c r="AG182" s="41"/>
      <c r="AH182" s="41"/>
      <c r="AI182" s="41"/>
      <c r="AJ182" s="41"/>
      <c r="AK182" s="39">
        <v>179</v>
      </c>
      <c r="AL182" s="34">
        <v>4</v>
      </c>
      <c r="AM182" s="39">
        <v>716</v>
      </c>
    </row>
    <row r="183" spans="1:43" ht="12" hidden="1" customHeight="1">
      <c r="A183" s="25" t="e">
        <f t="shared" si="16"/>
        <v>#REF!</v>
      </c>
      <c r="B183" s="92" t="s">
        <v>102</v>
      </c>
      <c r="C183" s="148" t="s">
        <v>194</v>
      </c>
      <c r="D183" s="138" t="s">
        <v>146</v>
      </c>
      <c r="E183" s="41"/>
      <c r="F183" s="41"/>
      <c r="G183" s="41"/>
      <c r="H183" s="41"/>
      <c r="I183" s="39" t="e">
        <f>VLOOKUP(B183,#REF!,3,FALSE)</f>
        <v>#REF!</v>
      </c>
      <c r="J183" s="34" t="e">
        <f>#REF!</f>
        <v>#REF!</v>
      </c>
      <c r="K183" s="39" t="e">
        <f t="shared" si="17"/>
        <v>#REF!</v>
      </c>
      <c r="AC183" s="25" t="s">
        <v>613</v>
      </c>
      <c r="AD183" s="92" t="s">
        <v>102</v>
      </c>
      <c r="AE183" s="148" t="s">
        <v>194</v>
      </c>
      <c r="AF183" s="138" t="s">
        <v>146</v>
      </c>
      <c r="AG183" s="41"/>
      <c r="AH183" s="41"/>
      <c r="AI183" s="41"/>
      <c r="AJ183" s="41"/>
      <c r="AK183" s="39">
        <v>263</v>
      </c>
      <c r="AL183" s="34">
        <v>0</v>
      </c>
      <c r="AM183" s="39">
        <v>0</v>
      </c>
    </row>
    <row r="184" spans="1:43" ht="12" hidden="1" customHeight="1">
      <c r="A184" s="25" t="e">
        <f t="shared" si="16"/>
        <v>#REF!</v>
      </c>
      <c r="B184" s="92" t="s">
        <v>103</v>
      </c>
      <c r="C184" s="148" t="s">
        <v>195</v>
      </c>
      <c r="D184" s="138" t="s">
        <v>146</v>
      </c>
      <c r="E184" s="41"/>
      <c r="F184" s="41"/>
      <c r="G184" s="41"/>
      <c r="H184" s="41"/>
      <c r="I184" s="39" t="e">
        <f>VLOOKUP(B184,#REF!,3,FALSE)</f>
        <v>#REF!</v>
      </c>
      <c r="J184" s="34" t="e">
        <f>#REF!</f>
        <v>#REF!</v>
      </c>
      <c r="K184" s="39" t="e">
        <f t="shared" si="17"/>
        <v>#REF!</v>
      </c>
      <c r="AC184" s="25" t="s">
        <v>613</v>
      </c>
      <c r="AD184" s="92" t="s">
        <v>103</v>
      </c>
      <c r="AE184" s="148" t="s">
        <v>195</v>
      </c>
      <c r="AF184" s="138" t="s">
        <v>146</v>
      </c>
      <c r="AG184" s="41"/>
      <c r="AH184" s="41"/>
      <c r="AI184" s="41"/>
      <c r="AJ184" s="41"/>
      <c r="AK184" s="39">
        <v>294</v>
      </c>
      <c r="AL184" s="34">
        <v>0</v>
      </c>
      <c r="AM184" s="39">
        <v>0</v>
      </c>
    </row>
    <row r="185" spans="1:43" ht="12" customHeight="1">
      <c r="A185" s="25" t="e">
        <f t="shared" si="16"/>
        <v>#REF!</v>
      </c>
      <c r="B185" s="44" t="s">
        <v>52</v>
      </c>
      <c r="C185" s="148" t="s">
        <v>113</v>
      </c>
      <c r="D185" s="138" t="s">
        <v>146</v>
      </c>
      <c r="E185" s="41"/>
      <c r="F185" s="41"/>
      <c r="G185" s="41"/>
      <c r="H185" s="41"/>
      <c r="I185" s="39" t="e">
        <f>VLOOKUP(B185,#REF!,3,FALSE)</f>
        <v>#REF!</v>
      </c>
      <c r="J185" s="34" t="e">
        <f>J182</f>
        <v>#REF!</v>
      </c>
      <c r="K185" s="39" t="e">
        <f t="shared" si="17"/>
        <v>#REF!</v>
      </c>
      <c r="AC185" s="25" t="s">
        <v>609</v>
      </c>
      <c r="AD185" s="44" t="s">
        <v>52</v>
      </c>
      <c r="AE185" s="148" t="s">
        <v>113</v>
      </c>
      <c r="AF185" s="138" t="s">
        <v>146</v>
      </c>
      <c r="AG185" s="41"/>
      <c r="AH185" s="41"/>
      <c r="AI185" s="41"/>
      <c r="AJ185" s="41"/>
      <c r="AK185" s="39">
        <v>53</v>
      </c>
      <c r="AL185" s="34">
        <v>4</v>
      </c>
      <c r="AM185" s="39">
        <v>212</v>
      </c>
    </row>
    <row r="186" spans="1:43" ht="12" hidden="1" customHeight="1">
      <c r="A186" s="25" t="e">
        <f t="shared" si="16"/>
        <v>#REF!</v>
      </c>
      <c r="B186" s="44" t="s">
        <v>53</v>
      </c>
      <c r="C186" s="148" t="s">
        <v>114</v>
      </c>
      <c r="D186" s="138" t="s">
        <v>146</v>
      </c>
      <c r="E186" s="41"/>
      <c r="F186" s="41"/>
      <c r="G186" s="41"/>
      <c r="H186" s="41"/>
      <c r="I186" s="39" t="e">
        <f>VLOOKUP(B186,#REF!,3,FALSE)</f>
        <v>#REF!</v>
      </c>
      <c r="J186" s="34" t="e">
        <f>J183</f>
        <v>#REF!</v>
      </c>
      <c r="K186" s="39" t="e">
        <f t="shared" si="17"/>
        <v>#REF!</v>
      </c>
      <c r="AC186" s="25" t="s">
        <v>613</v>
      </c>
      <c r="AD186" s="44" t="s">
        <v>53</v>
      </c>
      <c r="AE186" s="148" t="s">
        <v>114</v>
      </c>
      <c r="AF186" s="138" t="s">
        <v>146</v>
      </c>
      <c r="AG186" s="41"/>
      <c r="AH186" s="41"/>
      <c r="AI186" s="41"/>
      <c r="AJ186" s="41"/>
      <c r="AK186" s="39">
        <v>53</v>
      </c>
      <c r="AL186" s="34">
        <v>0</v>
      </c>
      <c r="AM186" s="39">
        <v>0</v>
      </c>
    </row>
    <row r="187" spans="1:43" ht="12" hidden="1" customHeight="1">
      <c r="A187" s="25" t="e">
        <f t="shared" si="16"/>
        <v>#REF!</v>
      </c>
      <c r="B187" s="44" t="s">
        <v>54</v>
      </c>
      <c r="C187" s="148" t="s">
        <v>115</v>
      </c>
      <c r="D187" s="138" t="s">
        <v>146</v>
      </c>
      <c r="E187" s="41"/>
      <c r="F187" s="41"/>
      <c r="G187" s="41"/>
      <c r="H187" s="41"/>
      <c r="I187" s="39" t="e">
        <f>VLOOKUP(B187,#REF!,3,FALSE)</f>
        <v>#REF!</v>
      </c>
      <c r="J187" s="34" t="e">
        <f>J184</f>
        <v>#REF!</v>
      </c>
      <c r="K187" s="39" t="e">
        <f t="shared" si="17"/>
        <v>#REF!</v>
      </c>
      <c r="AC187" s="25" t="s">
        <v>613</v>
      </c>
      <c r="AD187" s="44" t="s">
        <v>54</v>
      </c>
      <c r="AE187" s="148" t="s">
        <v>115</v>
      </c>
      <c r="AF187" s="138" t="s">
        <v>146</v>
      </c>
      <c r="AG187" s="41"/>
      <c r="AH187" s="41"/>
      <c r="AI187" s="41"/>
      <c r="AJ187" s="41"/>
      <c r="AK187" s="39">
        <v>53</v>
      </c>
      <c r="AL187" s="34">
        <v>0</v>
      </c>
      <c r="AM187" s="39">
        <v>0</v>
      </c>
    </row>
    <row r="188" spans="1:43" ht="20.100000000000001" hidden="1" customHeight="1">
      <c r="A188" s="25" t="e">
        <f t="shared" si="16"/>
        <v>#REF!</v>
      </c>
      <c r="B188" s="228" t="s">
        <v>485</v>
      </c>
      <c r="C188" s="228"/>
      <c r="D188" s="228"/>
      <c r="E188" s="228"/>
      <c r="F188" s="228"/>
      <c r="G188" s="228"/>
      <c r="H188" s="228"/>
      <c r="I188" s="228"/>
      <c r="J188" s="37" t="e">
        <f>SUM(J189:J194)</f>
        <v>#REF!</v>
      </c>
      <c r="K188" s="130"/>
      <c r="AC188" s="25" t="s">
        <v>613</v>
      </c>
      <c r="AD188" s="228" t="s">
        <v>653</v>
      </c>
      <c r="AE188" s="228"/>
      <c r="AF188" s="228"/>
      <c r="AG188" s="228"/>
      <c r="AH188" s="228"/>
      <c r="AI188" s="228"/>
      <c r="AJ188" s="228"/>
      <c r="AK188" s="228"/>
      <c r="AL188" s="37">
        <v>0</v>
      </c>
      <c r="AM188" s="130"/>
    </row>
    <row r="189" spans="1:43" ht="12" hidden="1" customHeight="1">
      <c r="A189" s="25" t="e">
        <f t="shared" si="16"/>
        <v>#REF!</v>
      </c>
      <c r="B189" s="92" t="s">
        <v>88</v>
      </c>
      <c r="C189" s="148" t="s">
        <v>196</v>
      </c>
      <c r="D189" s="142" t="s">
        <v>146</v>
      </c>
      <c r="E189" s="41"/>
      <c r="F189" s="41"/>
      <c r="G189" s="41"/>
      <c r="H189" s="41"/>
      <c r="I189" s="39" t="e">
        <f>VLOOKUP(B189,#REF!,3,FALSE)</f>
        <v>#REF!</v>
      </c>
      <c r="J189" s="34" t="e">
        <f>#REF!</f>
        <v>#REF!</v>
      </c>
      <c r="K189" s="39" t="e">
        <f t="shared" ref="K189:K194" si="18">I189*J189</f>
        <v>#REF!</v>
      </c>
      <c r="AC189" s="25" t="s">
        <v>613</v>
      </c>
      <c r="AD189" s="92" t="s">
        <v>88</v>
      </c>
      <c r="AE189" s="148" t="s">
        <v>654</v>
      </c>
      <c r="AF189" s="142" t="s">
        <v>146</v>
      </c>
      <c r="AG189" s="41"/>
      <c r="AH189" s="41"/>
      <c r="AI189" s="41"/>
      <c r="AJ189" s="41"/>
      <c r="AK189" s="39">
        <v>315</v>
      </c>
      <c r="AL189" s="34">
        <v>0</v>
      </c>
      <c r="AM189" s="39">
        <v>0</v>
      </c>
    </row>
    <row r="190" spans="1:43" ht="12" hidden="1" customHeight="1">
      <c r="A190" s="25" t="e">
        <f t="shared" si="16"/>
        <v>#REF!</v>
      </c>
      <c r="B190" s="92" t="s">
        <v>89</v>
      </c>
      <c r="C190" s="148" t="s">
        <v>197</v>
      </c>
      <c r="D190" s="142" t="s">
        <v>146</v>
      </c>
      <c r="E190" s="41"/>
      <c r="F190" s="41"/>
      <c r="G190" s="41"/>
      <c r="H190" s="41"/>
      <c r="I190" s="39" t="e">
        <f>VLOOKUP(B190,#REF!,3,FALSE)</f>
        <v>#REF!</v>
      </c>
      <c r="J190" s="34" t="e">
        <f>#REF!</f>
        <v>#REF!</v>
      </c>
      <c r="K190" s="39" t="e">
        <f t="shared" si="18"/>
        <v>#REF!</v>
      </c>
      <c r="AC190" s="25" t="s">
        <v>613</v>
      </c>
      <c r="AD190" s="92" t="s">
        <v>89</v>
      </c>
      <c r="AE190" s="148" t="s">
        <v>655</v>
      </c>
      <c r="AF190" s="142" t="s">
        <v>146</v>
      </c>
      <c r="AG190" s="41"/>
      <c r="AH190" s="41"/>
      <c r="AI190" s="41"/>
      <c r="AJ190" s="41"/>
      <c r="AK190" s="39">
        <v>399</v>
      </c>
      <c r="AL190" s="34">
        <v>0</v>
      </c>
      <c r="AM190" s="39">
        <v>0</v>
      </c>
    </row>
    <row r="191" spans="1:43" ht="12" hidden="1" customHeight="1">
      <c r="A191" s="25" t="e">
        <f t="shared" si="16"/>
        <v>#REF!</v>
      </c>
      <c r="B191" s="92" t="s">
        <v>90</v>
      </c>
      <c r="C191" s="148" t="s">
        <v>198</v>
      </c>
      <c r="D191" s="142" t="s">
        <v>146</v>
      </c>
      <c r="E191" s="41"/>
      <c r="F191" s="41"/>
      <c r="G191" s="41"/>
      <c r="H191" s="41"/>
      <c r="I191" s="39" t="e">
        <f>VLOOKUP(B191,#REF!,3,FALSE)</f>
        <v>#REF!</v>
      </c>
      <c r="J191" s="34" t="e">
        <f>#REF!</f>
        <v>#REF!</v>
      </c>
      <c r="K191" s="39" t="e">
        <f t="shared" si="18"/>
        <v>#REF!</v>
      </c>
      <c r="AC191" s="25" t="s">
        <v>613</v>
      </c>
      <c r="AD191" s="92" t="s">
        <v>90</v>
      </c>
      <c r="AE191" s="148" t="s">
        <v>656</v>
      </c>
      <c r="AF191" s="142" t="s">
        <v>146</v>
      </c>
      <c r="AG191" s="41"/>
      <c r="AH191" s="41"/>
      <c r="AI191" s="41"/>
      <c r="AJ191" s="41"/>
      <c r="AK191" s="39">
        <v>630</v>
      </c>
      <c r="AL191" s="34">
        <v>0</v>
      </c>
      <c r="AM191" s="39">
        <v>0</v>
      </c>
    </row>
    <row r="192" spans="1:43" ht="12" hidden="1" customHeight="1">
      <c r="A192" s="25" t="e">
        <f t="shared" si="16"/>
        <v>#REF!</v>
      </c>
      <c r="B192" s="44" t="s">
        <v>52</v>
      </c>
      <c r="C192" s="148" t="s">
        <v>199</v>
      </c>
      <c r="D192" s="142" t="s">
        <v>146</v>
      </c>
      <c r="E192" s="41"/>
      <c r="F192" s="41"/>
      <c r="G192" s="41"/>
      <c r="H192" s="41"/>
      <c r="I192" s="39" t="e">
        <f>VLOOKUP(B192,#REF!,3,FALSE)</f>
        <v>#REF!</v>
      </c>
      <c r="J192" s="34" t="e">
        <f>J189</f>
        <v>#REF!</v>
      </c>
      <c r="K192" s="39" t="e">
        <f t="shared" si="18"/>
        <v>#REF!</v>
      </c>
      <c r="AC192" s="25" t="s">
        <v>613</v>
      </c>
      <c r="AD192" s="44" t="s">
        <v>52</v>
      </c>
      <c r="AE192" s="148" t="s">
        <v>199</v>
      </c>
      <c r="AF192" s="142" t="s">
        <v>146</v>
      </c>
      <c r="AG192" s="41"/>
      <c r="AH192" s="41"/>
      <c r="AI192" s="41"/>
      <c r="AJ192" s="41"/>
      <c r="AK192" s="39">
        <v>53</v>
      </c>
      <c r="AL192" s="34">
        <v>0</v>
      </c>
      <c r="AM192" s="39">
        <v>0</v>
      </c>
    </row>
    <row r="193" spans="1:41" ht="12" hidden="1" customHeight="1">
      <c r="A193" s="25" t="e">
        <f t="shared" si="16"/>
        <v>#REF!</v>
      </c>
      <c r="B193" s="44" t="s">
        <v>53</v>
      </c>
      <c r="C193" s="148" t="s">
        <v>200</v>
      </c>
      <c r="D193" s="142" t="s">
        <v>146</v>
      </c>
      <c r="E193" s="41"/>
      <c r="F193" s="41"/>
      <c r="G193" s="41"/>
      <c r="H193" s="41"/>
      <c r="I193" s="39" t="e">
        <f>VLOOKUP(B193,#REF!,3,FALSE)</f>
        <v>#REF!</v>
      </c>
      <c r="J193" s="34" t="e">
        <f>J190</f>
        <v>#REF!</v>
      </c>
      <c r="K193" s="39" t="e">
        <f t="shared" si="18"/>
        <v>#REF!</v>
      </c>
      <c r="AC193" s="25" t="s">
        <v>613</v>
      </c>
      <c r="AD193" s="44" t="s">
        <v>53</v>
      </c>
      <c r="AE193" s="148" t="s">
        <v>200</v>
      </c>
      <c r="AF193" s="142" t="s">
        <v>146</v>
      </c>
      <c r="AG193" s="41"/>
      <c r="AH193" s="41"/>
      <c r="AI193" s="41"/>
      <c r="AJ193" s="41"/>
      <c r="AK193" s="39">
        <v>53</v>
      </c>
      <c r="AL193" s="34">
        <v>0</v>
      </c>
      <c r="AM193" s="39">
        <v>0</v>
      </c>
    </row>
    <row r="194" spans="1:41" ht="12" hidden="1" customHeight="1">
      <c r="A194" s="25" t="e">
        <f t="shared" si="16"/>
        <v>#REF!</v>
      </c>
      <c r="B194" s="44" t="s">
        <v>54</v>
      </c>
      <c r="C194" s="148" t="s">
        <v>201</v>
      </c>
      <c r="D194" s="142" t="s">
        <v>146</v>
      </c>
      <c r="E194" s="41"/>
      <c r="F194" s="41"/>
      <c r="G194" s="41"/>
      <c r="H194" s="41"/>
      <c r="I194" s="39" t="e">
        <f>VLOOKUP(B194,#REF!,3,FALSE)</f>
        <v>#REF!</v>
      </c>
      <c r="J194" s="34" t="e">
        <f>J191</f>
        <v>#REF!</v>
      </c>
      <c r="K194" s="39" t="e">
        <f t="shared" si="18"/>
        <v>#REF!</v>
      </c>
      <c r="AC194" s="25" t="s">
        <v>613</v>
      </c>
      <c r="AD194" s="44" t="s">
        <v>54</v>
      </c>
      <c r="AE194" s="148" t="s">
        <v>201</v>
      </c>
      <c r="AF194" s="142" t="s">
        <v>146</v>
      </c>
      <c r="AG194" s="41"/>
      <c r="AH194" s="41"/>
      <c r="AI194" s="41"/>
      <c r="AJ194" s="41"/>
      <c r="AK194" s="39">
        <v>53</v>
      </c>
      <c r="AL194" s="34">
        <v>0</v>
      </c>
      <c r="AM194" s="39">
        <v>0</v>
      </c>
    </row>
    <row r="195" spans="1:41" ht="20.100000000000001" hidden="1" customHeight="1">
      <c r="A195" s="25" t="e">
        <f t="shared" si="16"/>
        <v>#REF!</v>
      </c>
      <c r="B195" s="228" t="s">
        <v>484</v>
      </c>
      <c r="C195" s="228"/>
      <c r="D195" s="228"/>
      <c r="E195" s="228"/>
      <c r="F195" s="228"/>
      <c r="G195" s="228"/>
      <c r="H195" s="228"/>
      <c r="I195" s="228"/>
      <c r="J195" s="37" t="e">
        <f>SUM(J196:J201)</f>
        <v>#REF!</v>
      </c>
      <c r="K195" s="130"/>
      <c r="AC195" s="25" t="s">
        <v>613</v>
      </c>
      <c r="AD195" s="228" t="s">
        <v>657</v>
      </c>
      <c r="AE195" s="228"/>
      <c r="AF195" s="228"/>
      <c r="AG195" s="228"/>
      <c r="AH195" s="228"/>
      <c r="AI195" s="228"/>
      <c r="AJ195" s="228"/>
      <c r="AK195" s="228"/>
      <c r="AL195" s="37">
        <v>0</v>
      </c>
      <c r="AM195" s="130"/>
    </row>
    <row r="196" spans="1:41" ht="12" hidden="1" customHeight="1">
      <c r="A196" s="25" t="e">
        <f t="shared" si="16"/>
        <v>#REF!</v>
      </c>
      <c r="B196" s="92" t="s">
        <v>98</v>
      </c>
      <c r="C196" s="148" t="s">
        <v>202</v>
      </c>
      <c r="D196" s="142" t="s">
        <v>146</v>
      </c>
      <c r="E196" s="41"/>
      <c r="F196" s="41"/>
      <c r="G196" s="41"/>
      <c r="H196" s="41"/>
      <c r="I196" s="39" t="e">
        <f>VLOOKUP(B196,#REF!,3,FALSE)</f>
        <v>#REF!</v>
      </c>
      <c r="J196" s="34" t="e">
        <f>#REF!</f>
        <v>#REF!</v>
      </c>
      <c r="K196" s="39" t="e">
        <f t="shared" ref="K196:K201" si="19">I196*J196</f>
        <v>#REF!</v>
      </c>
      <c r="AC196" s="25" t="s">
        <v>613</v>
      </c>
      <c r="AD196" s="92" t="s">
        <v>98</v>
      </c>
      <c r="AE196" s="148" t="s">
        <v>658</v>
      </c>
      <c r="AF196" s="142" t="s">
        <v>146</v>
      </c>
      <c r="AG196" s="41"/>
      <c r="AH196" s="41"/>
      <c r="AI196" s="41"/>
      <c r="AJ196" s="41"/>
      <c r="AK196" s="39">
        <v>420</v>
      </c>
      <c r="AL196" s="34">
        <v>0</v>
      </c>
      <c r="AM196" s="39">
        <v>0</v>
      </c>
    </row>
    <row r="197" spans="1:41" ht="12" hidden="1" customHeight="1">
      <c r="A197" s="25" t="e">
        <f t="shared" si="16"/>
        <v>#REF!</v>
      </c>
      <c r="B197" s="92" t="s">
        <v>99</v>
      </c>
      <c r="C197" s="148" t="s">
        <v>203</v>
      </c>
      <c r="D197" s="142" t="s">
        <v>146</v>
      </c>
      <c r="E197" s="41"/>
      <c r="F197" s="41"/>
      <c r="G197" s="41"/>
      <c r="H197" s="41"/>
      <c r="I197" s="39" t="e">
        <f>VLOOKUP(B197,#REF!,3,FALSE)</f>
        <v>#REF!</v>
      </c>
      <c r="J197" s="34" t="e">
        <f>#REF!</f>
        <v>#REF!</v>
      </c>
      <c r="K197" s="39" t="e">
        <f t="shared" si="19"/>
        <v>#REF!</v>
      </c>
      <c r="AC197" s="25" t="s">
        <v>613</v>
      </c>
      <c r="AD197" s="92" t="s">
        <v>99</v>
      </c>
      <c r="AE197" s="148" t="s">
        <v>659</v>
      </c>
      <c r="AF197" s="142" t="s">
        <v>146</v>
      </c>
      <c r="AG197" s="41"/>
      <c r="AH197" s="41"/>
      <c r="AI197" s="41"/>
      <c r="AJ197" s="41"/>
      <c r="AK197" s="39">
        <v>515</v>
      </c>
      <c r="AL197" s="34">
        <v>0</v>
      </c>
      <c r="AM197" s="39">
        <v>0</v>
      </c>
    </row>
    <row r="198" spans="1:41" ht="12" hidden="1" customHeight="1">
      <c r="A198" s="25" t="e">
        <f t="shared" si="16"/>
        <v>#REF!</v>
      </c>
      <c r="B198" s="92" t="s">
        <v>100</v>
      </c>
      <c r="C198" s="148" t="s">
        <v>204</v>
      </c>
      <c r="D198" s="142" t="s">
        <v>146</v>
      </c>
      <c r="E198" s="41"/>
      <c r="F198" s="41"/>
      <c r="G198" s="41"/>
      <c r="H198" s="41"/>
      <c r="I198" s="39" t="e">
        <f>VLOOKUP(B198,#REF!,3,FALSE)</f>
        <v>#REF!</v>
      </c>
      <c r="J198" s="34" t="e">
        <f>#REF!</f>
        <v>#REF!</v>
      </c>
      <c r="K198" s="39" t="e">
        <f t="shared" si="19"/>
        <v>#REF!</v>
      </c>
      <c r="AC198" s="25" t="s">
        <v>613</v>
      </c>
      <c r="AD198" s="92" t="s">
        <v>100</v>
      </c>
      <c r="AE198" s="148" t="s">
        <v>660</v>
      </c>
      <c r="AF198" s="142" t="s">
        <v>146</v>
      </c>
      <c r="AG198" s="41"/>
      <c r="AH198" s="41"/>
      <c r="AI198" s="41"/>
      <c r="AJ198" s="41"/>
      <c r="AK198" s="39">
        <v>945</v>
      </c>
      <c r="AL198" s="34">
        <v>0</v>
      </c>
      <c r="AM198" s="39">
        <v>0</v>
      </c>
    </row>
    <row r="199" spans="1:41" ht="12" hidden="1" customHeight="1">
      <c r="A199" s="25" t="e">
        <f t="shared" si="16"/>
        <v>#REF!</v>
      </c>
      <c r="B199" s="44" t="s">
        <v>52</v>
      </c>
      <c r="C199" s="148" t="s">
        <v>205</v>
      </c>
      <c r="D199" s="142" t="s">
        <v>146</v>
      </c>
      <c r="E199" s="41"/>
      <c r="F199" s="41"/>
      <c r="G199" s="41"/>
      <c r="H199" s="41"/>
      <c r="I199" s="39" t="e">
        <f>VLOOKUP(B199,#REF!,3,FALSE)</f>
        <v>#REF!</v>
      </c>
      <c r="J199" s="34" t="e">
        <f>J196</f>
        <v>#REF!</v>
      </c>
      <c r="K199" s="39" t="e">
        <f t="shared" si="19"/>
        <v>#REF!</v>
      </c>
      <c r="AC199" s="25" t="s">
        <v>613</v>
      </c>
      <c r="AD199" s="44" t="s">
        <v>52</v>
      </c>
      <c r="AE199" s="148" t="s">
        <v>205</v>
      </c>
      <c r="AF199" s="142" t="s">
        <v>146</v>
      </c>
      <c r="AG199" s="41"/>
      <c r="AH199" s="41"/>
      <c r="AI199" s="41"/>
      <c r="AJ199" s="41"/>
      <c r="AK199" s="39">
        <v>53</v>
      </c>
      <c r="AL199" s="34">
        <v>0</v>
      </c>
      <c r="AM199" s="39">
        <v>0</v>
      </c>
    </row>
    <row r="200" spans="1:41" ht="12" hidden="1" customHeight="1">
      <c r="A200" s="25" t="e">
        <f t="shared" si="16"/>
        <v>#REF!</v>
      </c>
      <c r="B200" s="44" t="s">
        <v>53</v>
      </c>
      <c r="C200" s="148" t="s">
        <v>200</v>
      </c>
      <c r="D200" s="142" t="s">
        <v>146</v>
      </c>
      <c r="E200" s="41"/>
      <c r="F200" s="41"/>
      <c r="G200" s="41"/>
      <c r="H200" s="41"/>
      <c r="I200" s="39" t="e">
        <f>VLOOKUP(B200,#REF!,3,FALSE)</f>
        <v>#REF!</v>
      </c>
      <c r="J200" s="34" t="e">
        <f>J197</f>
        <v>#REF!</v>
      </c>
      <c r="K200" s="39" t="e">
        <f t="shared" si="19"/>
        <v>#REF!</v>
      </c>
      <c r="AC200" s="25" t="s">
        <v>613</v>
      </c>
      <c r="AD200" s="44" t="s">
        <v>53</v>
      </c>
      <c r="AE200" s="148" t="s">
        <v>200</v>
      </c>
      <c r="AF200" s="142" t="s">
        <v>146</v>
      </c>
      <c r="AG200" s="41"/>
      <c r="AH200" s="41"/>
      <c r="AI200" s="41"/>
      <c r="AJ200" s="41"/>
      <c r="AK200" s="39">
        <v>53</v>
      </c>
      <c r="AL200" s="34">
        <v>0</v>
      </c>
      <c r="AM200" s="39">
        <v>0</v>
      </c>
    </row>
    <row r="201" spans="1:41" ht="12" hidden="1" customHeight="1">
      <c r="A201" s="25" t="e">
        <f t="shared" si="16"/>
        <v>#REF!</v>
      </c>
      <c r="B201" s="44" t="s">
        <v>54</v>
      </c>
      <c r="C201" s="148" t="s">
        <v>201</v>
      </c>
      <c r="D201" s="142" t="s">
        <v>146</v>
      </c>
      <c r="E201" s="41"/>
      <c r="F201" s="41"/>
      <c r="G201" s="41"/>
      <c r="H201" s="41"/>
      <c r="I201" s="39" t="e">
        <f>VLOOKUP(B201,#REF!,3,FALSE)</f>
        <v>#REF!</v>
      </c>
      <c r="J201" s="34" t="e">
        <f>J198</f>
        <v>#REF!</v>
      </c>
      <c r="K201" s="39" t="e">
        <f t="shared" si="19"/>
        <v>#REF!</v>
      </c>
      <c r="M201" t="s">
        <v>207</v>
      </c>
      <c r="AC201" s="25" t="s">
        <v>613</v>
      </c>
      <c r="AD201" s="44" t="s">
        <v>54</v>
      </c>
      <c r="AE201" s="148" t="s">
        <v>201</v>
      </c>
      <c r="AF201" s="142" t="s">
        <v>146</v>
      </c>
      <c r="AG201" s="41"/>
      <c r="AH201" s="41"/>
      <c r="AI201" s="41"/>
      <c r="AJ201" s="41"/>
      <c r="AK201" s="39">
        <v>53</v>
      </c>
      <c r="AL201" s="34">
        <v>0</v>
      </c>
      <c r="AM201" s="39">
        <v>0</v>
      </c>
      <c r="AO201" t="s">
        <v>207</v>
      </c>
    </row>
    <row r="202" spans="1:41" ht="20.100000000000001" hidden="1" customHeight="1">
      <c r="A202" s="25" t="e">
        <f t="shared" si="16"/>
        <v>#REF!</v>
      </c>
      <c r="B202" s="228" t="s">
        <v>62</v>
      </c>
      <c r="C202" s="228"/>
      <c r="D202" s="228"/>
      <c r="E202" s="228"/>
      <c r="F202" s="228"/>
      <c r="G202" s="228"/>
      <c r="H202" s="228"/>
      <c r="I202" s="228"/>
      <c r="J202" s="37" t="e">
        <f>SUM(J203:J205)</f>
        <v>#REF!</v>
      </c>
      <c r="K202" s="130"/>
      <c r="AC202" s="25" t="s">
        <v>613</v>
      </c>
      <c r="AD202" s="228" t="s">
        <v>62</v>
      </c>
      <c r="AE202" s="228"/>
      <c r="AF202" s="228"/>
      <c r="AG202" s="228"/>
      <c r="AH202" s="228"/>
      <c r="AI202" s="228"/>
      <c r="AJ202" s="228"/>
      <c r="AK202" s="228"/>
      <c r="AL202" s="37">
        <v>0</v>
      </c>
      <c r="AM202" s="130"/>
    </row>
    <row r="203" spans="1:41" ht="12" hidden="1" customHeight="1">
      <c r="A203" s="25" t="e">
        <f t="shared" si="16"/>
        <v>#REF!</v>
      </c>
      <c r="B203" s="92" t="s">
        <v>85</v>
      </c>
      <c r="C203" s="148" t="s">
        <v>166</v>
      </c>
      <c r="D203" s="142" t="s">
        <v>146</v>
      </c>
      <c r="E203" s="41"/>
      <c r="F203" s="41"/>
      <c r="G203" s="41"/>
      <c r="H203" s="41"/>
      <c r="I203" s="39" t="e">
        <f>VLOOKUP(B203,#REF!,3,FALSE)</f>
        <v>#REF!</v>
      </c>
      <c r="J203" s="34" t="e">
        <f>#REF!</f>
        <v>#REF!</v>
      </c>
      <c r="K203" s="39" t="e">
        <f>I203*J203</f>
        <v>#REF!</v>
      </c>
      <c r="AC203" s="25" t="s">
        <v>613</v>
      </c>
      <c r="AD203" s="92" t="s">
        <v>85</v>
      </c>
      <c r="AE203" s="148" t="s">
        <v>166</v>
      </c>
      <c r="AF203" s="142" t="s">
        <v>146</v>
      </c>
      <c r="AG203" s="41"/>
      <c r="AH203" s="41"/>
      <c r="AI203" s="41"/>
      <c r="AJ203" s="41"/>
      <c r="AK203" s="39">
        <v>525</v>
      </c>
      <c r="AL203" s="34">
        <v>0</v>
      </c>
      <c r="AM203" s="39">
        <v>0</v>
      </c>
    </row>
    <row r="204" spans="1:41" ht="12" hidden="1" customHeight="1">
      <c r="A204" s="25" t="e">
        <f t="shared" si="16"/>
        <v>#REF!</v>
      </c>
      <c r="B204" s="92" t="s">
        <v>86</v>
      </c>
      <c r="C204" s="148" t="s">
        <v>167</v>
      </c>
      <c r="D204" s="142" t="s">
        <v>146</v>
      </c>
      <c r="E204" s="41"/>
      <c r="F204" s="41"/>
      <c r="G204" s="41"/>
      <c r="H204" s="41"/>
      <c r="I204" s="39" t="e">
        <f>VLOOKUP(B204,#REF!,3,FALSE)</f>
        <v>#REF!</v>
      </c>
      <c r="J204" s="34" t="e">
        <f>#REF!</f>
        <v>#REF!</v>
      </c>
      <c r="K204" s="39" t="e">
        <f>I204*J204</f>
        <v>#REF!</v>
      </c>
      <c r="AC204" s="25" t="s">
        <v>613</v>
      </c>
      <c r="AD204" s="92" t="s">
        <v>86</v>
      </c>
      <c r="AE204" s="148" t="s">
        <v>167</v>
      </c>
      <c r="AF204" s="142" t="s">
        <v>146</v>
      </c>
      <c r="AG204" s="41"/>
      <c r="AH204" s="41"/>
      <c r="AI204" s="41"/>
      <c r="AJ204" s="41"/>
      <c r="AK204" s="39">
        <v>630</v>
      </c>
      <c r="AL204" s="34">
        <v>0</v>
      </c>
      <c r="AM204" s="39">
        <v>0</v>
      </c>
    </row>
    <row r="205" spans="1:41" ht="12" hidden="1" customHeight="1">
      <c r="A205" s="25" t="e">
        <f t="shared" si="16"/>
        <v>#REF!</v>
      </c>
      <c r="B205" s="92" t="s">
        <v>87</v>
      </c>
      <c r="C205" s="148" t="s">
        <v>168</v>
      </c>
      <c r="D205" s="142" t="s">
        <v>146</v>
      </c>
      <c r="E205" s="41"/>
      <c r="F205" s="41"/>
      <c r="G205" s="41"/>
      <c r="H205" s="41"/>
      <c r="I205" s="39" t="e">
        <f>VLOOKUP(B205,#REF!,3,FALSE)</f>
        <v>#REF!</v>
      </c>
      <c r="J205" s="34" t="e">
        <f>#REF!</f>
        <v>#REF!</v>
      </c>
      <c r="K205" s="39" t="e">
        <f>I205*J205</f>
        <v>#REF!</v>
      </c>
      <c r="L205" s="5" t="e">
        <f>SUM(K182:K206)</f>
        <v>#REF!</v>
      </c>
      <c r="AC205" s="25" t="s">
        <v>613</v>
      </c>
      <c r="AD205" s="92" t="s">
        <v>87</v>
      </c>
      <c r="AE205" s="148" t="s">
        <v>168</v>
      </c>
      <c r="AF205" s="142" t="s">
        <v>146</v>
      </c>
      <c r="AG205" s="41"/>
      <c r="AH205" s="41"/>
      <c r="AI205" s="41"/>
      <c r="AJ205" s="41"/>
      <c r="AK205" s="39">
        <v>840</v>
      </c>
      <c r="AL205" s="34">
        <v>0</v>
      </c>
      <c r="AM205" s="39">
        <v>0</v>
      </c>
      <c r="AN205" s="5">
        <v>928</v>
      </c>
    </row>
    <row r="206" spans="1:41" ht="12" customHeight="1">
      <c r="A206" s="25"/>
      <c r="B206" s="58"/>
      <c r="C206" s="58"/>
      <c r="D206" s="58"/>
      <c r="E206" s="58"/>
      <c r="F206" s="58"/>
      <c r="G206" s="58"/>
      <c r="H206" s="58"/>
      <c r="I206" s="58"/>
      <c r="J206" s="58"/>
      <c r="K206" s="58"/>
      <c r="AC206" s="25"/>
      <c r="AD206" s="58"/>
      <c r="AE206" s="58"/>
      <c r="AF206" s="58"/>
      <c r="AG206" s="58"/>
      <c r="AH206" s="58"/>
      <c r="AI206" s="58"/>
      <c r="AJ206" s="58"/>
      <c r="AK206" s="58"/>
      <c r="AL206" s="58"/>
      <c r="AM206" s="58"/>
    </row>
    <row r="207" spans="1:41" ht="20.100000000000001" customHeight="1">
      <c r="A207" s="25"/>
      <c r="B207" s="227" t="s">
        <v>531</v>
      </c>
      <c r="C207" s="227"/>
      <c r="D207" s="227"/>
      <c r="E207" s="227"/>
      <c r="F207" s="227"/>
      <c r="G207" s="227"/>
      <c r="H207" s="227"/>
      <c r="I207" s="227"/>
      <c r="J207" s="227"/>
      <c r="K207" s="227"/>
      <c r="AC207" s="25"/>
      <c r="AD207" s="227" t="s">
        <v>531</v>
      </c>
      <c r="AE207" s="227"/>
      <c r="AF207" s="227"/>
      <c r="AG207" s="227"/>
      <c r="AH207" s="227"/>
      <c r="AI207" s="227"/>
      <c r="AJ207" s="227"/>
      <c r="AK207" s="227"/>
      <c r="AL207" s="227"/>
      <c r="AM207" s="227"/>
    </row>
    <row r="208" spans="1:41" ht="14.1" customHeight="1">
      <c r="A208" s="25" t="e">
        <f>IF(J208&gt;0,"HIDE","")</f>
        <v>#REF!</v>
      </c>
      <c r="B208" s="226" t="e">
        <f>IF(J208=0,"Er worden geen stopcontacten + voedingen diverse + leidingen voor dito voorzien door DX Electro","WEL leidingen voorzien door DX Electro bvba")</f>
        <v>#REF!</v>
      </c>
      <c r="C208" s="226"/>
      <c r="D208" s="226"/>
      <c r="E208" s="226"/>
      <c r="F208" s="226"/>
      <c r="G208" s="226"/>
      <c r="H208" s="226"/>
      <c r="I208" s="226"/>
      <c r="J208" s="59" t="e">
        <f>SUM(J225:J237)</f>
        <v>#REF!</v>
      </c>
      <c r="K208" s="60"/>
      <c r="AC208" s="25" t="s">
        <v>609</v>
      </c>
      <c r="AD208" s="226" t="s">
        <v>661</v>
      </c>
      <c r="AE208" s="226"/>
      <c r="AF208" s="226"/>
      <c r="AG208" s="226"/>
      <c r="AH208" s="226"/>
      <c r="AI208" s="226"/>
      <c r="AJ208" s="226"/>
      <c r="AK208" s="226"/>
      <c r="AL208" s="59">
        <v>0</v>
      </c>
      <c r="AM208" s="60"/>
    </row>
    <row r="209" spans="1:39" ht="14.1" customHeight="1">
      <c r="A209" s="25" t="e">
        <f>IF(K209=TRUE,"HIDE","")</f>
        <v>#REF!</v>
      </c>
      <c r="B209" s="226" t="e">
        <f>IF(J209=0,CONCATENATE("De installateur voorziet alle leidingen 3G2,5mm² vereist voor de ",(#REF!+#REF!)," stopcontacten waarvan ",#REF!," buiten op de ",(#REF!+#REF!)," voorziene kringen ."),"leidingen voorzien door DX Electro bvba &gt;&gt;&gt;&gt;deze lijn zal worden verwijderd")</f>
        <v>#REF!</v>
      </c>
      <c r="C209" s="226"/>
      <c r="D209" s="226"/>
      <c r="E209" s="226"/>
      <c r="F209" s="226"/>
      <c r="G209" s="226"/>
      <c r="H209" s="226"/>
      <c r="I209" s="226"/>
      <c r="J209" s="59" t="e">
        <f>IF(#REF!="DX ELECTRO bvba",1,0)</f>
        <v>#REF!</v>
      </c>
      <c r="K209" s="119" t="e">
        <f>OR(IF($J$208&gt;0,1,0),IF((#REF!+#REF!)=0,1,0))</f>
        <v>#REF!</v>
      </c>
      <c r="AC209" s="25" t="s">
        <v>609</v>
      </c>
      <c r="AD209" s="226" t="s">
        <v>755</v>
      </c>
      <c r="AE209" s="226"/>
      <c r="AF209" s="226"/>
      <c r="AG209" s="226"/>
      <c r="AH209" s="226"/>
      <c r="AI209" s="226"/>
      <c r="AJ209" s="226"/>
      <c r="AK209" s="226"/>
      <c r="AL209" s="59">
        <v>0</v>
      </c>
      <c r="AM209" s="119" t="b">
        <v>0</v>
      </c>
    </row>
    <row r="210" spans="1:39" ht="14.1" hidden="1" customHeight="1">
      <c r="A210" s="25" t="e">
        <f t="shared" ref="A210:A224" si="20">IF(K210=TRUE,"HIDE","")</f>
        <v>#REF!</v>
      </c>
      <c r="B210" s="226" t="e">
        <f>IF(J210=0,CONCATENATE("De installateur voorziet ",#REF!," leiding 3G1,5mm² voor de voeding van hekautomatisatie ."),"leidingen voorzien door DX Electro bvba &gt;&gt;&gt;&gt;deze lijn zal worden verwijderd")</f>
        <v>#REF!</v>
      </c>
      <c r="C210" s="226"/>
      <c r="D210" s="226"/>
      <c r="E210" s="226"/>
      <c r="F210" s="226"/>
      <c r="G210" s="226"/>
      <c r="H210" s="226"/>
      <c r="I210" s="226"/>
      <c r="J210" s="59" t="e">
        <f>IF(#REF!="DX ELECTRO bvba",1,0)</f>
        <v>#REF!</v>
      </c>
      <c r="K210" s="119" t="e">
        <f>OR(IF($J$208&gt;0,1,0),IF(#REF!=0,1,0))</f>
        <v>#REF!</v>
      </c>
      <c r="AC210" s="25" t="s">
        <v>613</v>
      </c>
      <c r="AD210" s="226" t="s">
        <v>662</v>
      </c>
      <c r="AE210" s="226"/>
      <c r="AF210" s="226"/>
      <c r="AG210" s="226"/>
      <c r="AH210" s="226"/>
      <c r="AI210" s="226"/>
      <c r="AJ210" s="226"/>
      <c r="AK210" s="226"/>
      <c r="AL210" s="59">
        <v>0</v>
      </c>
      <c r="AM210" s="119" t="b">
        <v>1</v>
      </c>
    </row>
    <row r="211" spans="1:39" ht="14.1" customHeight="1">
      <c r="A211" s="25" t="e">
        <f t="shared" si="20"/>
        <v>#REF!</v>
      </c>
      <c r="B211" s="226" t="e">
        <f>IF(J211=0,CONCATENATE("De installateur voorziet ",#REF!," stopcontacten + leidingen 3G2,5mm² voor de APPARATEN op APARTE KRING ."),"leidingen voorzien door DX Electro bvba &gt;&gt;&gt;&gt;deze lijn zal worden verwijderd")</f>
        <v>#REF!</v>
      </c>
      <c r="C211" s="226"/>
      <c r="D211" s="226"/>
      <c r="E211" s="226"/>
      <c r="F211" s="226"/>
      <c r="G211" s="226"/>
      <c r="H211" s="226"/>
      <c r="I211" s="226"/>
      <c r="J211" s="59" t="e">
        <f>IF(#REF!="DX ELECTRO bvba",1,0)</f>
        <v>#REF!</v>
      </c>
      <c r="K211" s="119" t="e">
        <f>OR(IF($J$208&gt;0,1,0),IF(#REF!=0,1,0))</f>
        <v>#REF!</v>
      </c>
      <c r="AC211" s="25" t="s">
        <v>609</v>
      </c>
      <c r="AD211" s="226" t="s">
        <v>663</v>
      </c>
      <c r="AE211" s="226"/>
      <c r="AF211" s="226"/>
      <c r="AG211" s="226"/>
      <c r="AH211" s="226"/>
      <c r="AI211" s="226"/>
      <c r="AJ211" s="226"/>
      <c r="AK211" s="226"/>
      <c r="AL211" s="59">
        <v>0</v>
      </c>
      <c r="AM211" s="119" t="b">
        <v>0</v>
      </c>
    </row>
    <row r="212" spans="1:39" ht="14.1" customHeight="1">
      <c r="A212" s="25" t="e">
        <f t="shared" si="20"/>
        <v>#REF!</v>
      </c>
      <c r="B212" s="226" t="e">
        <f>IF(J212=0,CONCATENATE("De installateur voorziet ",#REF!," leiding 3G1,5mm² voor de voeding van de CV-installatie",IF(#REF!="neen"," + thermostaat .","")),"leidingen voorzien door DX Electro bvba &gt;&gt;&gt;&gt;deze lijn zal worden verwijderd")</f>
        <v>#REF!</v>
      </c>
      <c r="C212" s="226"/>
      <c r="D212" s="226"/>
      <c r="E212" s="226"/>
      <c r="F212" s="226"/>
      <c r="G212" s="226"/>
      <c r="H212" s="226"/>
      <c r="I212" s="226"/>
      <c r="J212" s="59" t="e">
        <f>IF(#REF!="DX ELECTRO bvba",1,0)</f>
        <v>#REF!</v>
      </c>
      <c r="K212" s="119" t="e">
        <f>OR(IF($J$208&gt;0,1,0),IF(#REF!=0,1,0))</f>
        <v>#REF!</v>
      </c>
      <c r="AC212" s="25" t="s">
        <v>609</v>
      </c>
      <c r="AD212" s="226" t="s">
        <v>768</v>
      </c>
      <c r="AE212" s="226"/>
      <c r="AF212" s="226"/>
      <c r="AG212" s="226"/>
      <c r="AH212" s="226"/>
      <c r="AI212" s="226"/>
      <c r="AJ212" s="226"/>
      <c r="AK212" s="226"/>
      <c r="AL212" s="59">
        <v>0</v>
      </c>
      <c r="AM212" s="119" t="b">
        <v>0</v>
      </c>
    </row>
    <row r="213" spans="1:39" ht="14.1" hidden="1" customHeight="1">
      <c r="A213" s="25" t="e">
        <f t="shared" si="20"/>
        <v>#REF!</v>
      </c>
      <c r="B213" s="226" t="e">
        <f>IF(J213=0,CONCATENATE("De installateur voorziet ",#REF!," leiding(en) 3G1,5mm² voor de voeding van de poortopener(s)"),"leidingen voorzien door DX Electro bvba &gt;&gt;&gt;&gt;deze lijn zal worden verwijderd")</f>
        <v>#REF!</v>
      </c>
      <c r="C213" s="226"/>
      <c r="D213" s="226"/>
      <c r="E213" s="226"/>
      <c r="F213" s="226"/>
      <c r="G213" s="226"/>
      <c r="H213" s="226"/>
      <c r="I213" s="226"/>
      <c r="J213" s="59" t="e">
        <f>IF(#REF!="DX ELECTRO bvba",1,0)</f>
        <v>#REF!</v>
      </c>
      <c r="K213" s="119" t="e">
        <f>OR(IF($J$208&gt;0,1,0),IF(#REF!=0,1,0))</f>
        <v>#REF!</v>
      </c>
      <c r="AC213" s="25" t="s">
        <v>613</v>
      </c>
      <c r="AD213" s="226" t="s">
        <v>665</v>
      </c>
      <c r="AE213" s="226"/>
      <c r="AF213" s="226"/>
      <c r="AG213" s="226"/>
      <c r="AH213" s="226"/>
      <c r="AI213" s="226"/>
      <c r="AJ213" s="226"/>
      <c r="AK213" s="226"/>
      <c r="AL213" s="59">
        <v>0</v>
      </c>
      <c r="AM213" s="119" t="b">
        <v>1</v>
      </c>
    </row>
    <row r="214" spans="1:39" ht="14.1" hidden="1" customHeight="1">
      <c r="A214" s="25" t="e">
        <f t="shared" si="20"/>
        <v>#REF!</v>
      </c>
      <c r="B214" s="226" t="e">
        <f>IF(J214=0,CONCATENATE("De installateur voorziet ",#REF!," leiding 3G6mm² voor de voeding van de KOOKPLAAT.(MONO-fasige aansluiting)"),"leidingen voorzien door DX Electro bvba &gt;&gt;&gt;&gt;deze lijn zal worden verwijderd")</f>
        <v>#REF!</v>
      </c>
      <c r="C214" s="226"/>
      <c r="D214" s="226"/>
      <c r="E214" s="226"/>
      <c r="F214" s="226"/>
      <c r="G214" s="226"/>
      <c r="H214" s="226"/>
      <c r="I214" s="226"/>
      <c r="J214" s="59" t="e">
        <f>IF(#REF!="DX ELECTRO bvba",1,0)</f>
        <v>#REF!</v>
      </c>
      <c r="K214" s="119" t="e">
        <f>OR(IF($J$208&gt;0,1,0),IF(#REF!=0,1,0))</f>
        <v>#REF!</v>
      </c>
      <c r="AC214" s="25" t="s">
        <v>613</v>
      </c>
      <c r="AD214" s="226" t="s">
        <v>666</v>
      </c>
      <c r="AE214" s="226"/>
      <c r="AF214" s="226"/>
      <c r="AG214" s="226"/>
      <c r="AH214" s="226"/>
      <c r="AI214" s="226"/>
      <c r="AJ214" s="226"/>
      <c r="AK214" s="226"/>
      <c r="AL214" s="59">
        <v>0</v>
      </c>
      <c r="AM214" s="119" t="b">
        <v>1</v>
      </c>
    </row>
    <row r="215" spans="1:39" ht="14.1" customHeight="1">
      <c r="A215" s="25" t="e">
        <f t="shared" si="20"/>
        <v>#REF!</v>
      </c>
      <c r="B215" s="226" t="e">
        <f>IF(J215=0,CONCATENATE("De installateur voorziet ",,#REF!," leiding 5G2,5mm² voor de voeding van de KOOKPLAAT.(3-fasige aansluiting)"),"leidingen voorzien door DX Electro bvba &gt;&gt;&gt;&gt;deze lijn zal worden verwijderd")</f>
        <v>#REF!</v>
      </c>
      <c r="C215" s="226"/>
      <c r="D215" s="226"/>
      <c r="E215" s="226"/>
      <c r="F215" s="226"/>
      <c r="G215" s="226"/>
      <c r="H215" s="226"/>
      <c r="I215" s="226"/>
      <c r="J215" s="59" t="e">
        <f>IF(#REF!="DX ELECTRO bvba",1,0)</f>
        <v>#REF!</v>
      </c>
      <c r="K215" s="119" t="e">
        <f>OR(IF($J$208&gt;0,1,0),IF(#REF!=0,1,0))</f>
        <v>#REF!</v>
      </c>
      <c r="AC215" s="25" t="s">
        <v>609</v>
      </c>
      <c r="AD215" s="226" t="s">
        <v>667</v>
      </c>
      <c r="AE215" s="226"/>
      <c r="AF215" s="226"/>
      <c r="AG215" s="226"/>
      <c r="AH215" s="226"/>
      <c r="AI215" s="226"/>
      <c r="AJ215" s="226"/>
      <c r="AK215" s="226"/>
      <c r="AL215" s="59">
        <v>0</v>
      </c>
      <c r="AM215" s="119" t="b">
        <v>0</v>
      </c>
    </row>
    <row r="216" spans="1:39" ht="14.1" hidden="1" customHeight="1">
      <c r="A216" s="25" t="e">
        <f t="shared" si="20"/>
        <v>#REF!</v>
      </c>
      <c r="B216" s="226" t="e">
        <f>IF(J216=0,CONCATENATE("De installateur voorziet ",#REF!," leiding 3G6mm² voor de voeding van de HAMAN.(MONO-fasige aansluiting)"),"leidingen voorzien door DX Electro bvba &gt;&gt;&gt;&gt;deze lijn zal worden verwijderd")</f>
        <v>#REF!</v>
      </c>
      <c r="C216" s="226"/>
      <c r="D216" s="226"/>
      <c r="E216" s="226"/>
      <c r="F216" s="226"/>
      <c r="G216" s="226"/>
      <c r="H216" s="226"/>
      <c r="I216" s="226"/>
      <c r="J216" s="59" t="e">
        <f>IF(#REF!="DX ELECTRO bvba",1,0)</f>
        <v>#REF!</v>
      </c>
      <c r="K216" s="119" t="e">
        <f>OR(IF($J$208&gt;0,1,0),IF(#REF!=0,1,0))</f>
        <v>#REF!</v>
      </c>
      <c r="AC216" s="25" t="s">
        <v>613</v>
      </c>
      <c r="AD216" s="226" t="s">
        <v>668</v>
      </c>
      <c r="AE216" s="226"/>
      <c r="AF216" s="226"/>
      <c r="AG216" s="226"/>
      <c r="AH216" s="226"/>
      <c r="AI216" s="226"/>
      <c r="AJ216" s="226"/>
      <c r="AK216" s="226"/>
      <c r="AL216" s="59">
        <v>0</v>
      </c>
      <c r="AM216" s="119" t="b">
        <v>1</v>
      </c>
    </row>
    <row r="217" spans="1:39" ht="14.1" hidden="1" customHeight="1">
      <c r="A217" s="25" t="e">
        <f t="shared" si="20"/>
        <v>#REF!</v>
      </c>
      <c r="B217" s="226" t="e">
        <f>IF(J217=0,CONCATENATE("De installateur voorziet ",#REF!," leiding 5G2,5mm² voor de voeding van de HAMAN.(3-fasige aansluiting)"),"leidingen voorzien door DX Electro bvba &gt;&gt;&gt;&gt;deze lijn zal worden verwijderd")</f>
        <v>#REF!</v>
      </c>
      <c r="C217" s="226"/>
      <c r="D217" s="226"/>
      <c r="E217" s="226"/>
      <c r="F217" s="226"/>
      <c r="G217" s="226"/>
      <c r="H217" s="226"/>
      <c r="I217" s="226"/>
      <c r="J217" s="59" t="e">
        <f>IF(#REF!="DX ELECTRO bvba",1,0)</f>
        <v>#REF!</v>
      </c>
      <c r="K217" s="119" t="e">
        <f>OR(IF($J$208&gt;0,1,0),IF(#REF!=0,1,0))</f>
        <v>#REF!</v>
      </c>
      <c r="AC217" s="25" t="s">
        <v>613</v>
      </c>
      <c r="AD217" s="226" t="s">
        <v>669</v>
      </c>
      <c r="AE217" s="226"/>
      <c r="AF217" s="226"/>
      <c r="AG217" s="226"/>
      <c r="AH217" s="226"/>
      <c r="AI217" s="226"/>
      <c r="AJ217" s="226"/>
      <c r="AK217" s="226"/>
      <c r="AL217" s="59">
        <v>0</v>
      </c>
      <c r="AM217" s="119" t="b">
        <v>1</v>
      </c>
    </row>
    <row r="218" spans="1:39" ht="14.1" hidden="1" customHeight="1">
      <c r="A218" s="25" t="e">
        <f t="shared" si="20"/>
        <v>#REF!</v>
      </c>
      <c r="B218" s="226" t="e">
        <f>IF(J218=0,CONCATENATE("De installateur voorziet ",#REF!," leiding 3G6mm² voor de voeding van de SAUNA.(MONO-fasige aansluiting)"),"leidingen voorzien door DX Electro bvba &gt;&gt;&gt;&gt;deze lijn zal worden verwijderd")</f>
        <v>#REF!</v>
      </c>
      <c r="C218" s="226"/>
      <c r="D218" s="226"/>
      <c r="E218" s="226"/>
      <c r="F218" s="226"/>
      <c r="G218" s="226"/>
      <c r="H218" s="226"/>
      <c r="I218" s="226"/>
      <c r="J218" s="59" t="e">
        <f>IF(#REF!="DX ELECTRO bvba",1,0)</f>
        <v>#REF!</v>
      </c>
      <c r="K218" s="119" t="e">
        <f>OR(IF($J$208&gt;0,1,0),IF(#REF!=0,1,0))</f>
        <v>#REF!</v>
      </c>
      <c r="AC218" s="25" t="s">
        <v>613</v>
      </c>
      <c r="AD218" s="226" t="s">
        <v>670</v>
      </c>
      <c r="AE218" s="226"/>
      <c r="AF218" s="226"/>
      <c r="AG218" s="226"/>
      <c r="AH218" s="226"/>
      <c r="AI218" s="226"/>
      <c r="AJ218" s="226"/>
      <c r="AK218" s="226"/>
      <c r="AL218" s="59">
        <v>0</v>
      </c>
      <c r="AM218" s="119" t="b">
        <v>1</v>
      </c>
    </row>
    <row r="219" spans="1:39" ht="14.1" hidden="1" customHeight="1">
      <c r="A219" s="25" t="e">
        <f t="shared" si="20"/>
        <v>#REF!</v>
      </c>
      <c r="B219" s="226" t="e">
        <f>IF(J219=0,CONCATENATE("De installateur voorziet ",#REF!," leiding 5G2,5mm² voor de voeding van de SAUNA.(3-fasige aansluiting)"),"leidingen voorzien door DX Electro bvba &gt;&gt;&gt;&gt;deze lijn zal worden verwijderd")</f>
        <v>#REF!</v>
      </c>
      <c r="C219" s="226"/>
      <c r="D219" s="226"/>
      <c r="E219" s="226"/>
      <c r="F219" s="226"/>
      <c r="G219" s="226"/>
      <c r="H219" s="226"/>
      <c r="I219" s="226"/>
      <c r="J219" s="59" t="e">
        <f>IF(#REF!="DX ELECTRO bvba",1,0)</f>
        <v>#REF!</v>
      </c>
      <c r="K219" s="119" t="e">
        <f>OR(IF($J$208&gt;0,1,0),IF(#REF!=0,1,0))</f>
        <v>#REF!</v>
      </c>
      <c r="AC219" s="25" t="s">
        <v>613</v>
      </c>
      <c r="AD219" s="226" t="s">
        <v>671</v>
      </c>
      <c r="AE219" s="226"/>
      <c r="AF219" s="226"/>
      <c r="AG219" s="226"/>
      <c r="AH219" s="226"/>
      <c r="AI219" s="226"/>
      <c r="AJ219" s="226"/>
      <c r="AK219" s="226"/>
      <c r="AL219" s="59">
        <v>0</v>
      </c>
      <c r="AM219" s="119" t="b">
        <v>1</v>
      </c>
    </row>
    <row r="220" spans="1:39" ht="14.1" hidden="1" customHeight="1">
      <c r="A220" s="25" t="e">
        <f t="shared" si="20"/>
        <v>#REF!</v>
      </c>
      <c r="B220" s="226" t="e">
        <f>IF(J220=0,CONCATENATE("De installateur voorziet ",(#REF!+#REF!)," leiding 3G2,5mm² voor de voeding van de ZWEMBADFILTER-installatie.(MONO-fasige aansluiting)"),"leidingen voorzien door DX Electro bvba &gt;&gt;&gt;&gt;deze lijn zal worden verwijderd")</f>
        <v>#REF!</v>
      </c>
      <c r="C220" s="226"/>
      <c r="D220" s="226"/>
      <c r="E220" s="226"/>
      <c r="F220" s="226"/>
      <c r="G220" s="226"/>
      <c r="H220" s="226"/>
      <c r="I220" s="226"/>
      <c r="J220" s="59" t="e">
        <f>IF(#REF!="DX ELECTRO bvba",1,0)</f>
        <v>#REF!</v>
      </c>
      <c r="K220" s="119" t="e">
        <f>OR(IF($J$208&gt;0,1,0),IF((#REF!+#REF!)=0,1,0))</f>
        <v>#REF!</v>
      </c>
      <c r="AC220" s="25" t="s">
        <v>613</v>
      </c>
      <c r="AD220" s="226" t="s">
        <v>672</v>
      </c>
      <c r="AE220" s="226"/>
      <c r="AF220" s="226"/>
      <c r="AG220" s="226"/>
      <c r="AH220" s="226"/>
      <c r="AI220" s="226"/>
      <c r="AJ220" s="226"/>
      <c r="AK220" s="226"/>
      <c r="AL220" s="59">
        <v>0</v>
      </c>
      <c r="AM220" s="119" t="b">
        <v>1</v>
      </c>
    </row>
    <row r="221" spans="1:39" ht="14.1" hidden="1" customHeight="1">
      <c r="A221" s="25" t="e">
        <f t="shared" si="20"/>
        <v>#REF!</v>
      </c>
      <c r="B221" s="226" t="e">
        <f>IF(J221=0,CONCATENATE("De installateur voorziet ",(#REF!+#REF!)," leiding 5G2,5mm² voor de voeding van de ZWEMBADFILTER-installatie.(3-fasige aansluiting)"),"leidingen voorzien door DX Electro bvba &gt;&gt;&gt;&gt;deze lijn zal worden verwijderd")</f>
        <v>#REF!</v>
      </c>
      <c r="C221" s="226"/>
      <c r="D221" s="226"/>
      <c r="E221" s="226"/>
      <c r="F221" s="226"/>
      <c r="G221" s="226"/>
      <c r="H221" s="226"/>
      <c r="I221" s="226"/>
      <c r="J221" s="59" t="e">
        <f>IF(#REF!="DX ELECTRO bvba",1,0)</f>
        <v>#REF!</v>
      </c>
      <c r="K221" s="119" t="e">
        <f>OR(IF($J$208&gt;0,1,0),IF((#REF!+#REF!)=0,1,0))</f>
        <v>#REF!</v>
      </c>
      <c r="AC221" s="25" t="s">
        <v>613</v>
      </c>
      <c r="AD221" s="226" t="s">
        <v>673</v>
      </c>
      <c r="AE221" s="226"/>
      <c r="AF221" s="226"/>
      <c r="AG221" s="226"/>
      <c r="AH221" s="226"/>
      <c r="AI221" s="226"/>
      <c r="AJ221" s="226"/>
      <c r="AK221" s="226"/>
      <c r="AL221" s="59">
        <v>0</v>
      </c>
      <c r="AM221" s="119" t="b">
        <v>1</v>
      </c>
    </row>
    <row r="222" spans="1:39" ht="14.1" hidden="1" customHeight="1">
      <c r="A222" s="25" t="e">
        <f t="shared" si="20"/>
        <v>#REF!</v>
      </c>
      <c r="B222" s="226" t="e">
        <f>IF(J222=0,CONCATENATE("De installateur voorziet ",#REF!," leiding 3G2,5mm² voor de voeding van de WARMTEPOMP ."),"leidingen voorzien door DX Electro bvba &gt;&gt;&gt;&gt;deze lijn zal worden verwijderd")</f>
        <v>#REF!</v>
      </c>
      <c r="C222" s="226"/>
      <c r="D222" s="226"/>
      <c r="E222" s="226"/>
      <c r="F222" s="226"/>
      <c r="G222" s="226"/>
      <c r="H222" s="226"/>
      <c r="I222" s="226"/>
      <c r="J222" s="59" t="e">
        <f>IF(#REF!="DX ELECTRO bvba",1,0)</f>
        <v>#REF!</v>
      </c>
      <c r="K222" s="119" t="e">
        <f>OR(IF($J$208&gt;0,1,0),IF(#REF!=0,1,0))</f>
        <v>#REF!</v>
      </c>
      <c r="AC222" s="25" t="s">
        <v>613</v>
      </c>
      <c r="AD222" s="226" t="s">
        <v>674</v>
      </c>
      <c r="AE222" s="226"/>
      <c r="AF222" s="226"/>
      <c r="AG222" s="226"/>
      <c r="AH222" s="226"/>
      <c r="AI222" s="226"/>
      <c r="AJ222" s="226"/>
      <c r="AK222" s="226"/>
      <c r="AL222" s="59">
        <v>0</v>
      </c>
      <c r="AM222" s="119" t="b">
        <v>1</v>
      </c>
    </row>
    <row r="223" spans="1:39" ht="14.1" hidden="1" customHeight="1">
      <c r="A223" s="25" t="e">
        <f t="shared" si="20"/>
        <v>#REF!</v>
      </c>
      <c r="B223" s="226" t="e">
        <f>IF(J223=0,CONCATENATE("De installateur voorziet ",#REF!," leiding 3G2,5mm² voor de voeding van de BOILER ."),"leidingen voorzien door DX Electro bvba &gt;&gt;&gt;&gt;deze lijn zal worden verwijderd")</f>
        <v>#REF!</v>
      </c>
      <c r="C223" s="226"/>
      <c r="D223" s="226"/>
      <c r="E223" s="226"/>
      <c r="F223" s="226"/>
      <c r="G223" s="226"/>
      <c r="H223" s="226"/>
      <c r="I223" s="226"/>
      <c r="J223" s="59" t="e">
        <f>IF(#REF!="DX ELECTRO bvba",1,0)</f>
        <v>#REF!</v>
      </c>
      <c r="K223" s="119" t="e">
        <f>OR(IF($J$208&gt;0,1,0),IF(#REF!=0,1,0))</f>
        <v>#REF!</v>
      </c>
      <c r="AC223" s="25" t="s">
        <v>613</v>
      </c>
      <c r="AD223" s="226" t="s">
        <v>675</v>
      </c>
      <c r="AE223" s="226"/>
      <c r="AF223" s="226"/>
      <c r="AG223" s="226"/>
      <c r="AH223" s="226"/>
      <c r="AI223" s="226"/>
      <c r="AJ223" s="226"/>
      <c r="AK223" s="226"/>
      <c r="AL223" s="59">
        <v>0</v>
      </c>
      <c r="AM223" s="119" t="b">
        <v>1</v>
      </c>
    </row>
    <row r="224" spans="1:39" ht="14.1" hidden="1" customHeight="1">
      <c r="A224" s="25" t="e">
        <f t="shared" si="20"/>
        <v>#REF!</v>
      </c>
      <c r="B224" s="226" t="e">
        <f>IF(J224=0,CONCATENATE("De installateur voorziet ",#REF!," leiding 3G2,5mm² voor de voeding van de KOELCEL ."),"leidingen voorzien door DX Electro bvba &gt;&gt;&gt;&gt;deze lijn zal worden verwijderd")</f>
        <v>#REF!</v>
      </c>
      <c r="C224" s="226"/>
      <c r="D224" s="226"/>
      <c r="E224" s="226"/>
      <c r="F224" s="226"/>
      <c r="G224" s="226"/>
      <c r="H224" s="226"/>
      <c r="I224" s="226"/>
      <c r="J224" s="59" t="e">
        <f>IF(#REF!="DX ELECTRO bvba",1,0)</f>
        <v>#REF!</v>
      </c>
      <c r="K224" s="119" t="e">
        <f>OR(IF($J$208&gt;0,1,0),IF(#REF!=0,1,0))</f>
        <v>#REF!</v>
      </c>
      <c r="AC224" s="25" t="s">
        <v>613</v>
      </c>
      <c r="AD224" s="226" t="s">
        <v>676</v>
      </c>
      <c r="AE224" s="226"/>
      <c r="AF224" s="226"/>
      <c r="AG224" s="226"/>
      <c r="AH224" s="226"/>
      <c r="AI224" s="226"/>
      <c r="AJ224" s="226"/>
      <c r="AK224" s="226"/>
      <c r="AL224" s="59">
        <v>0</v>
      </c>
      <c r="AM224" s="119" t="b">
        <v>1</v>
      </c>
    </row>
    <row r="225" spans="1:40" ht="12" hidden="1" customHeight="1">
      <c r="A225" s="25" t="e">
        <f t="shared" ref="A225:A242" si="21">IF(J225=0,"HIDE","")</f>
        <v>#REF!</v>
      </c>
      <c r="B225" s="189" t="s">
        <v>523</v>
      </c>
      <c r="C225" s="189"/>
      <c r="D225" s="189"/>
      <c r="E225" s="189"/>
      <c r="F225" s="189"/>
      <c r="G225" s="189"/>
      <c r="H225" s="189"/>
      <c r="I225" s="109">
        <v>24.13</v>
      </c>
      <c r="J225" s="64" t="e">
        <f>(#REF!+#REF!)*#REF!</f>
        <v>#REF!</v>
      </c>
      <c r="K225" s="39" t="e">
        <f t="shared" ref="K225:K242" si="22">I225*J225</f>
        <v>#REF!</v>
      </c>
      <c r="AC225" s="25" t="s">
        <v>613</v>
      </c>
      <c r="AD225" s="189" t="s">
        <v>523</v>
      </c>
      <c r="AE225" s="189"/>
      <c r="AF225" s="189"/>
      <c r="AG225" s="189"/>
      <c r="AH225" s="189"/>
      <c r="AI225" s="189"/>
      <c r="AJ225" s="189"/>
      <c r="AK225" s="109">
        <v>24.13</v>
      </c>
      <c r="AL225" s="64">
        <v>0</v>
      </c>
      <c r="AM225" s="39">
        <v>0</v>
      </c>
    </row>
    <row r="226" spans="1:40" ht="12" hidden="1" customHeight="1">
      <c r="A226" s="25" t="e">
        <f t="shared" si="21"/>
        <v>#REF!</v>
      </c>
      <c r="B226" s="189" t="s">
        <v>561</v>
      </c>
      <c r="C226" s="189"/>
      <c r="D226" s="189"/>
      <c r="E226" s="189"/>
      <c r="F226" s="189"/>
      <c r="G226" s="189"/>
      <c r="H226" s="189"/>
      <c r="I226" s="109">
        <v>30.65</v>
      </c>
      <c r="J226" s="64" t="e">
        <f>#REF!*#REF!</f>
        <v>#REF!</v>
      </c>
      <c r="K226" s="39" t="e">
        <f t="shared" si="22"/>
        <v>#REF!</v>
      </c>
      <c r="AC226" s="25" t="s">
        <v>613</v>
      </c>
      <c r="AD226" s="189" t="s">
        <v>561</v>
      </c>
      <c r="AE226" s="189"/>
      <c r="AF226" s="189"/>
      <c r="AG226" s="189"/>
      <c r="AH226" s="189"/>
      <c r="AI226" s="189"/>
      <c r="AJ226" s="189"/>
      <c r="AK226" s="109">
        <v>30.65</v>
      </c>
      <c r="AL226" s="64">
        <v>0</v>
      </c>
      <c r="AM226" s="39">
        <v>0</v>
      </c>
    </row>
    <row r="227" spans="1:40" ht="12" hidden="1" customHeight="1">
      <c r="A227" s="25" t="e">
        <f t="shared" si="21"/>
        <v>#REF!</v>
      </c>
      <c r="B227" s="189" t="s">
        <v>564</v>
      </c>
      <c r="C227" s="189"/>
      <c r="D227" s="189"/>
      <c r="E227" s="189"/>
      <c r="F227" s="189"/>
      <c r="G227" s="189"/>
      <c r="H227" s="189"/>
      <c r="I227" s="109">
        <v>35.229999999999997</v>
      </c>
      <c r="J227" s="64" t="e">
        <f>#REF!*#REF!</f>
        <v>#REF!</v>
      </c>
      <c r="K227" s="39" t="e">
        <f t="shared" si="22"/>
        <v>#REF!</v>
      </c>
      <c r="AC227" s="25" t="s">
        <v>613</v>
      </c>
      <c r="AD227" s="189" t="s">
        <v>564</v>
      </c>
      <c r="AE227" s="189"/>
      <c r="AF227" s="189"/>
      <c r="AG227" s="189"/>
      <c r="AH227" s="189"/>
      <c r="AI227" s="189"/>
      <c r="AJ227" s="189"/>
      <c r="AK227" s="109">
        <v>35.229999999999997</v>
      </c>
      <c r="AL227" s="64">
        <v>0</v>
      </c>
      <c r="AM227" s="39">
        <v>0</v>
      </c>
    </row>
    <row r="228" spans="1:40" ht="12" hidden="1" customHeight="1">
      <c r="A228" s="25" t="e">
        <f t="shared" si="21"/>
        <v>#REF!</v>
      </c>
      <c r="B228" s="189" t="s">
        <v>589</v>
      </c>
      <c r="C228" s="189"/>
      <c r="D228" s="189"/>
      <c r="E228" s="189"/>
      <c r="F228" s="189"/>
      <c r="G228" s="189"/>
      <c r="H228" s="189"/>
      <c r="I228" s="109">
        <v>49.87</v>
      </c>
      <c r="J228" s="64" t="e">
        <f>#REF!*IF(#REF!="MONO",1,0)*#REF!</f>
        <v>#REF!</v>
      </c>
      <c r="K228" s="39" t="e">
        <f t="shared" si="22"/>
        <v>#REF!</v>
      </c>
      <c r="AC228" s="25" t="s">
        <v>613</v>
      </c>
      <c r="AD228" s="189" t="s">
        <v>589</v>
      </c>
      <c r="AE228" s="189"/>
      <c r="AF228" s="189"/>
      <c r="AG228" s="189"/>
      <c r="AH228" s="189"/>
      <c r="AI228" s="189"/>
      <c r="AJ228" s="189"/>
      <c r="AK228" s="109">
        <v>49.87</v>
      </c>
      <c r="AL228" s="64">
        <v>0</v>
      </c>
      <c r="AM228" s="39">
        <v>0</v>
      </c>
    </row>
    <row r="229" spans="1:40" ht="12" hidden="1" customHeight="1">
      <c r="A229" s="25" t="e">
        <f t="shared" si="21"/>
        <v>#REF!</v>
      </c>
      <c r="B229" s="189" t="s">
        <v>588</v>
      </c>
      <c r="C229" s="189"/>
      <c r="D229" s="189"/>
      <c r="E229" s="189"/>
      <c r="F229" s="189"/>
      <c r="G229" s="189"/>
      <c r="H229" s="189"/>
      <c r="I229" s="109">
        <v>55.62</v>
      </c>
      <c r="J229" s="64" t="e">
        <f>#REF!*IF(#REF!="3-fasig",1,0)*#REF!</f>
        <v>#REF!</v>
      </c>
      <c r="K229" s="39" t="e">
        <f t="shared" si="22"/>
        <v>#REF!</v>
      </c>
      <c r="AC229" s="25" t="s">
        <v>613</v>
      </c>
      <c r="AD229" s="189" t="s">
        <v>588</v>
      </c>
      <c r="AE229" s="189"/>
      <c r="AF229" s="189"/>
      <c r="AG229" s="189"/>
      <c r="AH229" s="189"/>
      <c r="AI229" s="189"/>
      <c r="AJ229" s="189"/>
      <c r="AK229" s="109">
        <v>55.62</v>
      </c>
      <c r="AL229" s="64">
        <v>0</v>
      </c>
      <c r="AM229" s="39">
        <v>0</v>
      </c>
    </row>
    <row r="230" spans="1:40" ht="12" hidden="1" customHeight="1">
      <c r="A230" s="25" t="e">
        <f t="shared" si="21"/>
        <v>#REF!</v>
      </c>
      <c r="B230" s="189" t="s">
        <v>536</v>
      </c>
      <c r="C230" s="189"/>
      <c r="D230" s="189"/>
      <c r="E230" s="189"/>
      <c r="F230" s="189"/>
      <c r="G230" s="189"/>
      <c r="H230" s="189"/>
      <c r="I230" s="109">
        <v>5</v>
      </c>
      <c r="J230" s="64" t="e">
        <f>(#REF!+#REF!+#REF!+#REF!+#REF!)*#REF!</f>
        <v>#REF!</v>
      </c>
      <c r="K230" s="39" t="e">
        <f t="shared" si="22"/>
        <v>#REF!</v>
      </c>
      <c r="AC230" s="25" t="s">
        <v>613</v>
      </c>
      <c r="AD230" s="189" t="s">
        <v>536</v>
      </c>
      <c r="AE230" s="189"/>
      <c r="AF230" s="189"/>
      <c r="AG230" s="189"/>
      <c r="AH230" s="189"/>
      <c r="AI230" s="189"/>
      <c r="AJ230" s="189"/>
      <c r="AK230" s="109">
        <v>5</v>
      </c>
      <c r="AL230" s="64">
        <v>0</v>
      </c>
      <c r="AM230" s="39">
        <v>0</v>
      </c>
    </row>
    <row r="231" spans="1:40" ht="12" hidden="1" customHeight="1">
      <c r="A231" s="25" t="e">
        <f t="shared" si="21"/>
        <v>#REF!</v>
      </c>
      <c r="B231" s="189" t="s">
        <v>590</v>
      </c>
      <c r="C231" s="189"/>
      <c r="D231" s="189"/>
      <c r="E231" s="189"/>
      <c r="F231" s="189"/>
      <c r="G231" s="189"/>
      <c r="H231" s="189"/>
      <c r="I231" s="107">
        <v>52.68</v>
      </c>
      <c r="J231" s="64" t="e">
        <f>#REF!*#REF!</f>
        <v>#REF!</v>
      </c>
      <c r="K231" s="39" t="e">
        <f t="shared" si="22"/>
        <v>#REF!</v>
      </c>
      <c r="AC231" s="25" t="s">
        <v>613</v>
      </c>
      <c r="AD231" s="189" t="s">
        <v>590</v>
      </c>
      <c r="AE231" s="189"/>
      <c r="AF231" s="189"/>
      <c r="AG231" s="189"/>
      <c r="AH231" s="189"/>
      <c r="AI231" s="189"/>
      <c r="AJ231" s="189"/>
      <c r="AK231" s="107">
        <v>52.68</v>
      </c>
      <c r="AL231" s="64">
        <v>0</v>
      </c>
      <c r="AM231" s="39">
        <v>0</v>
      </c>
    </row>
    <row r="232" spans="1:40" ht="12" hidden="1" customHeight="1">
      <c r="A232" s="25" t="e">
        <f t="shared" si="21"/>
        <v>#REF!</v>
      </c>
      <c r="B232" s="189" t="e">
        <f>CONCATENATE("Leiding 3G1,5mm² voor voeding CV-installatie",IF(#REF!="neen"," + thermostaat","")," (Vermoedelijke max lengte = 15m)")</f>
        <v>#REF!</v>
      </c>
      <c r="C232" s="189"/>
      <c r="D232" s="189"/>
      <c r="E232" s="189"/>
      <c r="F232" s="189"/>
      <c r="G232" s="189"/>
      <c r="H232" s="189"/>
      <c r="I232" s="107" t="e">
        <f>44.12+IF(#REF!="neen",26,0)</f>
        <v>#REF!</v>
      </c>
      <c r="J232" s="64" t="e">
        <f>#REF!*#REF!</f>
        <v>#REF!</v>
      </c>
      <c r="K232" s="39" t="e">
        <f t="shared" si="22"/>
        <v>#REF!</v>
      </c>
      <c r="AC232" s="25" t="s">
        <v>613</v>
      </c>
      <c r="AD232" s="189" t="s">
        <v>769</v>
      </c>
      <c r="AE232" s="189"/>
      <c r="AF232" s="189"/>
      <c r="AG232" s="189"/>
      <c r="AH232" s="189"/>
      <c r="AI232" s="189"/>
      <c r="AJ232" s="189"/>
      <c r="AK232" s="107">
        <v>44.12</v>
      </c>
      <c r="AL232" s="64">
        <v>0</v>
      </c>
      <c r="AM232" s="39">
        <v>0</v>
      </c>
    </row>
    <row r="233" spans="1:40" ht="12" hidden="1" customHeight="1">
      <c r="A233" s="25" t="e">
        <f t="shared" si="21"/>
        <v>#REF!</v>
      </c>
      <c r="B233" s="189" t="s">
        <v>560</v>
      </c>
      <c r="C233" s="189"/>
      <c r="D233" s="189"/>
      <c r="E233" s="189"/>
      <c r="F233" s="189"/>
      <c r="G233" s="189"/>
      <c r="H233" s="189"/>
      <c r="I233" s="109">
        <v>15.43</v>
      </c>
      <c r="J233" s="64" t="e">
        <f>#REF!*#REF!</f>
        <v>#REF!</v>
      </c>
      <c r="K233" s="39" t="e">
        <f t="shared" si="22"/>
        <v>#REF!</v>
      </c>
      <c r="AC233" s="25" t="s">
        <v>613</v>
      </c>
      <c r="AD233" s="189" t="s">
        <v>560</v>
      </c>
      <c r="AE233" s="189"/>
      <c r="AF233" s="189"/>
      <c r="AG233" s="189"/>
      <c r="AH233" s="189"/>
      <c r="AI233" s="189"/>
      <c r="AJ233" s="189"/>
      <c r="AK233" s="109">
        <v>15.43</v>
      </c>
      <c r="AL233" s="64">
        <v>0</v>
      </c>
      <c r="AM233" s="39">
        <v>0</v>
      </c>
    </row>
    <row r="234" spans="1:40" ht="12" hidden="1" customHeight="1">
      <c r="A234" s="25" t="e">
        <f t="shared" si="21"/>
        <v>#REF!</v>
      </c>
      <c r="B234" s="189" t="s">
        <v>579</v>
      </c>
      <c r="C234" s="189"/>
      <c r="D234" s="189"/>
      <c r="E234" s="189"/>
      <c r="F234" s="189"/>
      <c r="G234" s="189"/>
      <c r="H234" s="189"/>
      <c r="I234" s="109">
        <v>60.92</v>
      </c>
      <c r="J234" s="64" t="e">
        <f>#REF!*#REF!</f>
        <v>#REF!</v>
      </c>
      <c r="K234" s="39" t="e">
        <f t="shared" si="22"/>
        <v>#REF!</v>
      </c>
      <c r="AC234" s="25" t="s">
        <v>613</v>
      </c>
      <c r="AD234" s="189" t="s">
        <v>579</v>
      </c>
      <c r="AE234" s="189"/>
      <c r="AF234" s="189"/>
      <c r="AG234" s="189"/>
      <c r="AH234" s="189"/>
      <c r="AI234" s="189"/>
      <c r="AJ234" s="189"/>
      <c r="AK234" s="109">
        <v>60.92</v>
      </c>
      <c r="AL234" s="64">
        <v>0</v>
      </c>
      <c r="AM234" s="39">
        <v>0</v>
      </c>
    </row>
    <row r="235" spans="1:40" ht="12" hidden="1" customHeight="1">
      <c r="A235" s="25" t="e">
        <f t="shared" si="21"/>
        <v>#REF!</v>
      </c>
      <c r="B235" s="189" t="s">
        <v>580</v>
      </c>
      <c r="C235" s="189"/>
      <c r="D235" s="189"/>
      <c r="E235" s="189"/>
      <c r="F235" s="189"/>
      <c r="G235" s="189"/>
      <c r="H235" s="189"/>
      <c r="I235" s="109">
        <v>64.05</v>
      </c>
      <c r="J235" s="64" t="e">
        <f>#REF!*#REF!</f>
        <v>#REF!</v>
      </c>
      <c r="K235" s="39" t="e">
        <f t="shared" si="22"/>
        <v>#REF!</v>
      </c>
      <c r="AC235" s="25" t="s">
        <v>613</v>
      </c>
      <c r="AD235" s="189" t="s">
        <v>580</v>
      </c>
      <c r="AE235" s="189"/>
      <c r="AF235" s="189"/>
      <c r="AG235" s="189"/>
      <c r="AH235" s="189"/>
      <c r="AI235" s="189"/>
      <c r="AJ235" s="189"/>
      <c r="AK235" s="109">
        <v>64.05</v>
      </c>
      <c r="AL235" s="64">
        <v>0</v>
      </c>
      <c r="AM235" s="39">
        <v>0</v>
      </c>
    </row>
    <row r="236" spans="1:40" ht="12" hidden="1" customHeight="1">
      <c r="A236" s="25" t="e">
        <f t="shared" si="21"/>
        <v>#REF!</v>
      </c>
      <c r="B236" s="189" t="s">
        <v>581</v>
      </c>
      <c r="C236" s="189"/>
      <c r="D236" s="189"/>
      <c r="E236" s="189"/>
      <c r="F236" s="189"/>
      <c r="G236" s="189"/>
      <c r="H236" s="189"/>
      <c r="I236" s="109">
        <f>I234</f>
        <v>60.92</v>
      </c>
      <c r="J236" s="64" t="e">
        <f>#REF!*#REF!</f>
        <v>#REF!</v>
      </c>
      <c r="K236" s="39" t="e">
        <f t="shared" si="22"/>
        <v>#REF!</v>
      </c>
      <c r="AC236" s="25" t="s">
        <v>613</v>
      </c>
      <c r="AD236" s="189" t="s">
        <v>581</v>
      </c>
      <c r="AE236" s="189"/>
      <c r="AF236" s="189"/>
      <c r="AG236" s="189"/>
      <c r="AH236" s="189"/>
      <c r="AI236" s="189"/>
      <c r="AJ236" s="189"/>
      <c r="AK236" s="109">
        <v>60.92</v>
      </c>
      <c r="AL236" s="64">
        <v>0</v>
      </c>
      <c r="AM236" s="39">
        <v>0</v>
      </c>
    </row>
    <row r="237" spans="1:40" ht="12" hidden="1" customHeight="1">
      <c r="A237" s="25" t="e">
        <f t="shared" si="21"/>
        <v>#REF!</v>
      </c>
      <c r="B237" s="189" t="s">
        <v>582</v>
      </c>
      <c r="C237" s="189"/>
      <c r="D237" s="189"/>
      <c r="E237" s="189"/>
      <c r="F237" s="189"/>
      <c r="G237" s="189"/>
      <c r="H237" s="189"/>
      <c r="I237" s="109">
        <f>I235</f>
        <v>64.05</v>
      </c>
      <c r="J237" s="64" t="e">
        <f>#REF!*#REF!</f>
        <v>#REF!</v>
      </c>
      <c r="K237" s="39" t="e">
        <f t="shared" si="22"/>
        <v>#REF!</v>
      </c>
      <c r="AC237" s="25" t="s">
        <v>613</v>
      </c>
      <c r="AD237" s="189" t="s">
        <v>582</v>
      </c>
      <c r="AE237" s="189"/>
      <c r="AF237" s="189"/>
      <c r="AG237" s="189"/>
      <c r="AH237" s="189"/>
      <c r="AI237" s="189"/>
      <c r="AJ237" s="189"/>
      <c r="AK237" s="109">
        <v>64.05</v>
      </c>
      <c r="AL237" s="64">
        <v>0</v>
      </c>
      <c r="AM237" s="39">
        <v>0</v>
      </c>
    </row>
    <row r="238" spans="1:40" ht="12" hidden="1" customHeight="1">
      <c r="A238" s="25" t="e">
        <f t="shared" si="21"/>
        <v>#REF!</v>
      </c>
      <c r="B238" s="189" t="s">
        <v>583</v>
      </c>
      <c r="C238" s="189"/>
      <c r="D238" s="189"/>
      <c r="E238" s="189"/>
      <c r="F238" s="189"/>
      <c r="G238" s="189"/>
      <c r="H238" s="189"/>
      <c r="I238" s="109">
        <v>26.76</v>
      </c>
      <c r="J238" s="64" t="e">
        <f>(#REF!+#REF!)*#REF!</f>
        <v>#REF!</v>
      </c>
      <c r="K238" s="39" t="e">
        <f t="shared" si="22"/>
        <v>#REF!</v>
      </c>
      <c r="L238" s="5"/>
      <c r="AC238" s="25" t="s">
        <v>613</v>
      </c>
      <c r="AD238" s="189" t="s">
        <v>583</v>
      </c>
      <c r="AE238" s="189"/>
      <c r="AF238" s="189"/>
      <c r="AG238" s="189"/>
      <c r="AH238" s="189"/>
      <c r="AI238" s="189"/>
      <c r="AJ238" s="189"/>
      <c r="AK238" s="109">
        <v>26.76</v>
      </c>
      <c r="AL238" s="64">
        <v>0</v>
      </c>
      <c r="AM238" s="39">
        <v>0</v>
      </c>
      <c r="AN238" s="5"/>
    </row>
    <row r="239" spans="1:40" ht="12" hidden="1" customHeight="1">
      <c r="A239" s="25" t="e">
        <f t="shared" si="21"/>
        <v>#REF!</v>
      </c>
      <c r="B239" s="189" t="s">
        <v>584</v>
      </c>
      <c r="C239" s="189"/>
      <c r="D239" s="189"/>
      <c r="E239" s="189"/>
      <c r="F239" s="189"/>
      <c r="G239" s="189"/>
      <c r="H239" s="189"/>
      <c r="I239" s="109">
        <v>54</v>
      </c>
      <c r="J239" s="64" t="e">
        <f>(#REF!+#REF!)*#REF!</f>
        <v>#REF!</v>
      </c>
      <c r="K239" s="39" t="e">
        <f t="shared" si="22"/>
        <v>#REF!</v>
      </c>
      <c r="L239" s="5"/>
      <c r="AC239" s="25" t="s">
        <v>613</v>
      </c>
      <c r="AD239" s="189" t="s">
        <v>584</v>
      </c>
      <c r="AE239" s="189"/>
      <c r="AF239" s="189"/>
      <c r="AG239" s="189"/>
      <c r="AH239" s="189"/>
      <c r="AI239" s="189"/>
      <c r="AJ239" s="189"/>
      <c r="AK239" s="109">
        <v>54</v>
      </c>
      <c r="AL239" s="64">
        <v>0</v>
      </c>
      <c r="AM239" s="39">
        <v>0</v>
      </c>
      <c r="AN239" s="5"/>
    </row>
    <row r="240" spans="1:40" ht="12" hidden="1" customHeight="1">
      <c r="A240" s="25" t="e">
        <f t="shared" si="21"/>
        <v>#REF!</v>
      </c>
      <c r="B240" s="189" t="s">
        <v>585</v>
      </c>
      <c r="C240" s="189"/>
      <c r="D240" s="189"/>
      <c r="E240" s="189"/>
      <c r="F240" s="189"/>
      <c r="G240" s="189"/>
      <c r="H240" s="189"/>
      <c r="I240" s="109">
        <f>I238</f>
        <v>26.76</v>
      </c>
      <c r="J240" s="64" t="e">
        <f>#REF!*#REF!</f>
        <v>#REF!</v>
      </c>
      <c r="K240" s="39" t="e">
        <f t="shared" si="22"/>
        <v>#REF!</v>
      </c>
      <c r="L240" s="5"/>
      <c r="AC240" s="25" t="s">
        <v>613</v>
      </c>
      <c r="AD240" s="189" t="s">
        <v>585</v>
      </c>
      <c r="AE240" s="189"/>
      <c r="AF240" s="189"/>
      <c r="AG240" s="189"/>
      <c r="AH240" s="189"/>
      <c r="AI240" s="189"/>
      <c r="AJ240" s="189"/>
      <c r="AK240" s="109">
        <v>26.76</v>
      </c>
      <c r="AL240" s="64">
        <v>0</v>
      </c>
      <c r="AM240" s="39">
        <v>0</v>
      </c>
      <c r="AN240" s="5"/>
    </row>
    <row r="241" spans="1:40" ht="12" hidden="1" customHeight="1">
      <c r="A241" s="25" t="e">
        <f t="shared" si="21"/>
        <v>#REF!</v>
      </c>
      <c r="B241" s="189" t="s">
        <v>586</v>
      </c>
      <c r="C241" s="189"/>
      <c r="D241" s="189"/>
      <c r="E241" s="189"/>
      <c r="F241" s="189"/>
      <c r="G241" s="189"/>
      <c r="H241" s="189"/>
      <c r="I241" s="109">
        <f>I238</f>
        <v>26.76</v>
      </c>
      <c r="J241" s="64" t="e">
        <f>#REF!*#REF!</f>
        <v>#REF!</v>
      </c>
      <c r="K241" s="39" t="e">
        <f t="shared" si="22"/>
        <v>#REF!</v>
      </c>
      <c r="L241" s="5"/>
      <c r="AC241" s="25" t="s">
        <v>613</v>
      </c>
      <c r="AD241" s="189" t="s">
        <v>586</v>
      </c>
      <c r="AE241" s="189"/>
      <c r="AF241" s="189"/>
      <c r="AG241" s="189"/>
      <c r="AH241" s="189"/>
      <c r="AI241" s="189"/>
      <c r="AJ241" s="189"/>
      <c r="AK241" s="109">
        <v>26.76</v>
      </c>
      <c r="AL241" s="64">
        <v>0</v>
      </c>
      <c r="AM241" s="39">
        <v>0</v>
      </c>
      <c r="AN241" s="5"/>
    </row>
    <row r="242" spans="1:40" ht="12" hidden="1" customHeight="1">
      <c r="A242" s="25" t="e">
        <f t="shared" si="21"/>
        <v>#REF!</v>
      </c>
      <c r="B242" s="189" t="s">
        <v>587</v>
      </c>
      <c r="C242" s="189"/>
      <c r="D242" s="189"/>
      <c r="E242" s="189"/>
      <c r="F242" s="189"/>
      <c r="G242" s="189"/>
      <c r="H242" s="189"/>
      <c r="I242" s="109">
        <f>I238</f>
        <v>26.76</v>
      </c>
      <c r="J242" s="64" t="e">
        <f>#REF!*#REF!</f>
        <v>#REF!</v>
      </c>
      <c r="K242" s="39" t="e">
        <f t="shared" si="22"/>
        <v>#REF!</v>
      </c>
      <c r="L242" s="5" t="e">
        <f>SUM(K225:K242)</f>
        <v>#REF!</v>
      </c>
      <c r="AC242" s="25" t="s">
        <v>613</v>
      </c>
      <c r="AD242" s="189" t="s">
        <v>587</v>
      </c>
      <c r="AE242" s="189"/>
      <c r="AF242" s="189"/>
      <c r="AG242" s="189"/>
      <c r="AH242" s="189"/>
      <c r="AI242" s="189"/>
      <c r="AJ242" s="189"/>
      <c r="AK242" s="109">
        <v>26.76</v>
      </c>
      <c r="AL242" s="64">
        <v>0</v>
      </c>
      <c r="AM242" s="39">
        <v>0</v>
      </c>
      <c r="AN242" s="5">
        <v>0</v>
      </c>
    </row>
    <row r="243" spans="1:40" ht="12" customHeight="1">
      <c r="A243" s="25"/>
      <c r="B243" s="103"/>
      <c r="C243" s="103"/>
      <c r="D243" s="103"/>
      <c r="E243" s="103"/>
      <c r="F243" s="103"/>
      <c r="G243" s="58"/>
      <c r="H243" s="58"/>
      <c r="I243" s="58"/>
      <c r="J243" s="107"/>
      <c r="K243" s="33"/>
      <c r="AC243" s="25"/>
      <c r="AD243" s="103"/>
      <c r="AE243" s="103"/>
      <c r="AF243" s="103"/>
      <c r="AG243" s="103"/>
      <c r="AH243" s="103"/>
      <c r="AI243" s="58"/>
      <c r="AJ243" s="58"/>
      <c r="AK243" s="58"/>
      <c r="AL243" s="107"/>
      <c r="AM243" s="33"/>
    </row>
    <row r="244" spans="1:40" ht="20.100000000000001" customHeight="1">
      <c r="A244" s="25"/>
      <c r="B244" s="227" t="s">
        <v>543</v>
      </c>
      <c r="C244" s="227"/>
      <c r="D244" s="227"/>
      <c r="E244" s="227"/>
      <c r="F244" s="227"/>
      <c r="G244" s="227"/>
      <c r="H244" s="227"/>
      <c r="I244" s="227"/>
      <c r="J244" s="227"/>
      <c r="K244" s="227"/>
      <c r="AC244" s="25"/>
      <c r="AD244" s="227" t="s">
        <v>543</v>
      </c>
      <c r="AE244" s="227"/>
      <c r="AF244" s="227"/>
      <c r="AG244" s="227"/>
      <c r="AH244" s="227"/>
      <c r="AI244" s="227"/>
      <c r="AJ244" s="227"/>
      <c r="AK244" s="227"/>
      <c r="AL244" s="227"/>
      <c r="AM244" s="227"/>
    </row>
    <row r="245" spans="1:40" ht="14.1" customHeight="1">
      <c r="A245" s="25" t="e">
        <f>IF(J245&gt;0,"HIDE","")</f>
        <v>#REF!</v>
      </c>
      <c r="B245" s="226" t="e">
        <f>IF(J245=0,"Er worden GEEN leidingen voor lichtpunten/motoren/kamerknoppen/bewegingsmelders voorzien door DX Electro","WEL leidingen voorzien door DX Electro bvba")</f>
        <v>#REF!</v>
      </c>
      <c r="C245" s="226"/>
      <c r="D245" s="226"/>
      <c r="E245" s="226"/>
      <c r="F245" s="226"/>
      <c r="G245" s="226"/>
      <c r="H245" s="226"/>
      <c r="I245" s="226"/>
      <c r="J245" s="59" t="e">
        <f>SUM(J255:J262)</f>
        <v>#REF!</v>
      </c>
      <c r="K245" s="60"/>
      <c r="AC245" s="25" t="s">
        <v>609</v>
      </c>
      <c r="AD245" s="226" t="s">
        <v>678</v>
      </c>
      <c r="AE245" s="226"/>
      <c r="AF245" s="226"/>
      <c r="AG245" s="226"/>
      <c r="AH245" s="226"/>
      <c r="AI245" s="226"/>
      <c r="AJ245" s="226"/>
      <c r="AK245" s="226"/>
      <c r="AL245" s="59">
        <v>0</v>
      </c>
      <c r="AM245" s="60"/>
    </row>
    <row r="246" spans="1:40" ht="14.1" customHeight="1">
      <c r="A246" s="25" t="e">
        <f>IF(K246=TRUE,"HIDE","")</f>
        <v>#REF!</v>
      </c>
      <c r="B246" s="226" t="e">
        <f>IF(J246=0,CONCATENATE("De installateur voorziet ",#REF!," leidingen 3G1,5mm² voor uw lichtpunten in STER naar het verdeelbord."),"leidingen voorzien door DX Electro bvba &gt;&gt;&gt;&gt;deze lijn zal worden verwijderd")</f>
        <v>#REF!</v>
      </c>
      <c r="C246" s="226"/>
      <c r="D246" s="226"/>
      <c r="E246" s="226"/>
      <c r="F246" s="226"/>
      <c r="G246" s="226"/>
      <c r="H246" s="226"/>
      <c r="I246" s="226"/>
      <c r="J246" s="59" t="e">
        <f>IF(#REF!="DX ELECTRO bvba",1,0)</f>
        <v>#REF!</v>
      </c>
      <c r="K246" s="119" t="e">
        <f>OR(IF($J$245&gt;0,1,0),IF(#REF!=0,1,0))</f>
        <v>#REF!</v>
      </c>
      <c r="AC246" s="25" t="s">
        <v>609</v>
      </c>
      <c r="AD246" s="226" t="s">
        <v>756</v>
      </c>
      <c r="AE246" s="226"/>
      <c r="AF246" s="226"/>
      <c r="AG246" s="226"/>
      <c r="AH246" s="226"/>
      <c r="AI246" s="226"/>
      <c r="AJ246" s="226"/>
      <c r="AK246" s="226"/>
      <c r="AL246" s="59">
        <v>0</v>
      </c>
      <c r="AM246" s="119" t="b">
        <v>0</v>
      </c>
    </row>
    <row r="247" spans="1:40" ht="14.1" hidden="1" customHeight="1">
      <c r="A247" s="25" t="e">
        <f>IF(K247=TRUE,"HIDE","")</f>
        <v>#REF!</v>
      </c>
      <c r="B247" s="226" t="e">
        <f>IF(J247=0,CONCATENATE("De installateur voorziet ",#REF!," leidingen 3G1,5mm² voor uw motoren(gordijnen,screens,rolluiken) in STER naar het verdeelbord."),"leidingen voorzien door DX Electro bvba &gt;&gt;&gt;&gt;deze lijn zal worden verwijderd")</f>
        <v>#REF!</v>
      </c>
      <c r="C247" s="226"/>
      <c r="D247" s="226"/>
      <c r="E247" s="226"/>
      <c r="F247" s="226"/>
      <c r="G247" s="226"/>
      <c r="H247" s="226"/>
      <c r="I247" s="226"/>
      <c r="J247" s="59" t="e">
        <f>IF(#REF!="DX ELECTRO bvba",1,0)</f>
        <v>#REF!</v>
      </c>
      <c r="K247" s="119" t="e">
        <f>OR(IF($J$245&gt;0,1,0),IF(#REF!=0,1,0))</f>
        <v>#REF!</v>
      </c>
      <c r="AC247" s="25" t="s">
        <v>613</v>
      </c>
      <c r="AD247" s="226" t="s">
        <v>679</v>
      </c>
      <c r="AE247" s="226"/>
      <c r="AF247" s="226"/>
      <c r="AG247" s="226"/>
      <c r="AH247" s="226"/>
      <c r="AI247" s="226"/>
      <c r="AJ247" s="226"/>
      <c r="AK247" s="226"/>
      <c r="AL247" s="59">
        <v>0</v>
      </c>
      <c r="AM247" s="119" t="b">
        <v>1</v>
      </c>
    </row>
    <row r="248" spans="1:40" ht="14.1" hidden="1" customHeight="1">
      <c r="A248" s="25" t="e">
        <f>IF(K248=TRUE,"HIDE","")</f>
        <v>#REF!</v>
      </c>
      <c r="B248" s="226" t="e">
        <f>IF(J248=0,CONCATENATE("De installateur voorziet ",#REF!," leiding 3G1,5mm² voor uw zwembadrolluik van verdeelbord &gt; filterinstallatie zwembad."),"leidingen voorzien door DX Electro bvba &gt;&gt;&gt;&gt;deze lijn zal worden verwijderd")</f>
        <v>#REF!</v>
      </c>
      <c r="C248" s="226"/>
      <c r="D248" s="226"/>
      <c r="E248" s="226"/>
      <c r="F248" s="226"/>
      <c r="G248" s="226"/>
      <c r="H248" s="226"/>
      <c r="I248" s="226"/>
      <c r="J248" s="59" t="e">
        <f>IF(#REF!="DX ELECTRO bvba",1,0)</f>
        <v>#REF!</v>
      </c>
      <c r="K248" s="119" t="e">
        <f>OR(IF($J$245&gt;0,1,0),IF(#REF!=0,1,0))</f>
        <v>#REF!</v>
      </c>
      <c r="AC248" s="25" t="s">
        <v>613</v>
      </c>
      <c r="AD248" s="226" t="s">
        <v>680</v>
      </c>
      <c r="AE248" s="226"/>
      <c r="AF248" s="226"/>
      <c r="AG248" s="226"/>
      <c r="AH248" s="226"/>
      <c r="AI248" s="226"/>
      <c r="AJ248" s="226"/>
      <c r="AK248" s="226"/>
      <c r="AL248" s="59">
        <v>0</v>
      </c>
      <c r="AM248" s="119" t="b">
        <v>1</v>
      </c>
    </row>
    <row r="249" spans="1:40" ht="14.1" customHeight="1">
      <c r="A249" s="25" t="e">
        <f t="shared" ref="A249:A254" si="23">IF(K249=TRUE,"HIDE","")</f>
        <v>#REF!</v>
      </c>
      <c r="B249" s="226" t="e">
        <f>IF(J249=0,CONCATENATE("De installateur voorziet ",#REF!," dubbele drukknoppen + leidingen (alarm 0,22 is ok) voor de sturing van de kamerfuncties en dit volgens de KAMERLIJST."),"leidingen voorzien door DX Electro bvba &gt;&gt;&gt;&gt;deze lijn zal worden verwijderd")</f>
        <v>#REF!</v>
      </c>
      <c r="C249" s="226"/>
      <c r="D249" s="226"/>
      <c r="E249" s="226"/>
      <c r="F249" s="226"/>
      <c r="G249" s="226"/>
      <c r="H249" s="226"/>
      <c r="I249" s="226"/>
      <c r="J249" s="59" t="e">
        <f>IF(#REF!="DX ELECTRO bvba",1,0)</f>
        <v>#REF!</v>
      </c>
      <c r="K249" s="119" t="e">
        <f>OR(IF($J$245&gt;0,1,0),IF(#REF!=0,1,0))</f>
        <v>#REF!</v>
      </c>
      <c r="AC249" s="25" t="s">
        <v>609</v>
      </c>
      <c r="AD249" s="226" t="s">
        <v>777</v>
      </c>
      <c r="AE249" s="226"/>
      <c r="AF249" s="226"/>
      <c r="AG249" s="226"/>
      <c r="AH249" s="226"/>
      <c r="AI249" s="226"/>
      <c r="AJ249" s="226"/>
      <c r="AK249" s="226"/>
      <c r="AL249" s="59">
        <v>0</v>
      </c>
      <c r="AM249" s="119" t="b">
        <v>0</v>
      </c>
    </row>
    <row r="250" spans="1:40" ht="14.1" customHeight="1">
      <c r="A250" s="25" t="e">
        <f t="shared" si="23"/>
        <v>#REF!</v>
      </c>
      <c r="B250" s="226" t="e">
        <f>IF(J250=0,"De installateur voorziet hiervoor voldoende aantal stuurkabels ervan uitgaande dat hij 1 draad nodig heeft per drukknop. ","leidingen voorzien door DX Electro bvba &gt;&gt;&gt;&gt;deze lijn zal worden verwijderd")</f>
        <v>#REF!</v>
      </c>
      <c r="C250" s="226"/>
      <c r="D250" s="226"/>
      <c r="E250" s="226"/>
      <c r="F250" s="226"/>
      <c r="G250" s="226"/>
      <c r="H250" s="226"/>
      <c r="I250" s="226"/>
      <c r="J250" s="59" t="e">
        <f>IF(#REF!="DX ELECTRO bvba",1,0)</f>
        <v>#REF!</v>
      </c>
      <c r="K250" s="119" t="e">
        <f>OR(IF($J$245&gt;0,1,0),IF(#REF!=0,1,0))</f>
        <v>#REF!</v>
      </c>
      <c r="AC250" s="25" t="s">
        <v>609</v>
      </c>
      <c r="AD250" s="226" t="s">
        <v>682</v>
      </c>
      <c r="AE250" s="226"/>
      <c r="AF250" s="226"/>
      <c r="AG250" s="226"/>
      <c r="AH250" s="226"/>
      <c r="AI250" s="226"/>
      <c r="AJ250" s="226"/>
      <c r="AK250" s="226"/>
      <c r="AL250" s="59">
        <v>0</v>
      </c>
      <c r="AM250" s="119" t="b">
        <v>0</v>
      </c>
    </row>
    <row r="251" spans="1:40" ht="14.1" customHeight="1">
      <c r="A251" s="25" t="e">
        <f t="shared" si="23"/>
        <v>#REF!</v>
      </c>
      <c r="B251" s="226" t="e">
        <f>IF(J251=0,"De installateur maakt een stuurkabellijst op(model in uitvoeringsdossier) en zorgt hierbij dat er in iedere kabel MIN 4 reservedraden beschikbaar zijn !!. ","leidingen voorzien door DX Electro bvba &gt;&gt;&gt;&gt;deze lijn zal worden verwijderd")</f>
        <v>#REF!</v>
      </c>
      <c r="C251" s="226"/>
      <c r="D251" s="226"/>
      <c r="E251" s="226"/>
      <c r="F251" s="226"/>
      <c r="G251" s="226"/>
      <c r="H251" s="226"/>
      <c r="I251" s="226"/>
      <c r="J251" s="59" t="e">
        <f>IF(#REF!="DX ELECTRO bvba",1,0)</f>
        <v>#REF!</v>
      </c>
      <c r="K251" s="119" t="e">
        <f>OR(IF($J$245&gt;0,1,0),IF(#REF!=0,1,0))</f>
        <v>#REF!</v>
      </c>
      <c r="AC251" s="25" t="s">
        <v>609</v>
      </c>
      <c r="AD251" s="226" t="s">
        <v>683</v>
      </c>
      <c r="AE251" s="226"/>
      <c r="AF251" s="226"/>
      <c r="AG251" s="226"/>
      <c r="AH251" s="226"/>
      <c r="AI251" s="226"/>
      <c r="AJ251" s="226"/>
      <c r="AK251" s="226"/>
      <c r="AL251" s="59">
        <v>0</v>
      </c>
      <c r="AM251" s="119" t="b">
        <v>0</v>
      </c>
    </row>
    <row r="252" spans="1:40" ht="14.1" hidden="1" customHeight="1">
      <c r="A252" s="25" t="e">
        <f t="shared" si="23"/>
        <v>#REF!</v>
      </c>
      <c r="B252" s="226" t="e">
        <f>IF(J252=0,CONCATENATE("De installateur voorziet een stuurleiding 6x0,22 naar de ",#REF!," voorziene poort(en) die moeten geïntegreerd worden in het Y-O-U-R home systeem."),"leidingen voorzien door DX Electro bvba &gt;&gt;&gt;&gt;deze lijn zal worden verwijderd")</f>
        <v>#REF!</v>
      </c>
      <c r="C252" s="226"/>
      <c r="D252" s="226"/>
      <c r="E252" s="226"/>
      <c r="F252" s="226"/>
      <c r="G252" s="226"/>
      <c r="H252" s="226"/>
      <c r="I252" s="226"/>
      <c r="J252" s="59" t="e">
        <f>IF(#REF!="DX ELECTRO bvba",1,0)</f>
        <v>#REF!</v>
      </c>
      <c r="K252" s="119" t="e">
        <f>OR(IF($J$245&gt;0,1,0),IF(#REF!=0,1,0))</f>
        <v>#REF!</v>
      </c>
      <c r="AC252" s="25" t="s">
        <v>613</v>
      </c>
      <c r="AD252" s="226" t="s">
        <v>684</v>
      </c>
      <c r="AE252" s="226"/>
      <c r="AF252" s="226"/>
      <c r="AG252" s="226"/>
      <c r="AH252" s="226"/>
      <c r="AI252" s="226"/>
      <c r="AJ252" s="226"/>
      <c r="AK252" s="226"/>
      <c r="AL252" s="59">
        <v>0</v>
      </c>
      <c r="AM252" s="119" t="b">
        <v>1</v>
      </c>
    </row>
    <row r="253" spans="1:40" ht="14.1" customHeight="1">
      <c r="A253" s="25" t="e">
        <f t="shared" si="23"/>
        <v>#REF!</v>
      </c>
      <c r="B253" s="226" t="e">
        <f>IF(J253=0,CONCATENATE("De installateur voorziet een buisleiding 20mm voor de ",#REF!," voorziene bewegingsmelders Crestron. De Cresnet-kabel zal door ons aangeleverd worden."),"Leidingen voorzien door DX Electro bvba &gt;&gt;&gt;&gt;deze lijn zal worden verwijderd")</f>
        <v>#REF!</v>
      </c>
      <c r="C253" s="226"/>
      <c r="D253" s="226"/>
      <c r="E253" s="226"/>
      <c r="F253" s="226"/>
      <c r="G253" s="226"/>
      <c r="H253" s="226"/>
      <c r="I253" s="226"/>
      <c r="J253" s="59" t="e">
        <f>IF(#REF!="DX ELECTRO bvba",1,0)</f>
        <v>#REF!</v>
      </c>
      <c r="K253" s="119" t="e">
        <f>OR(IF($J$245&gt;0,1,0),IF(#REF!=0,1,0))</f>
        <v>#REF!</v>
      </c>
      <c r="AC253" s="25" t="s">
        <v>609</v>
      </c>
      <c r="AD253" s="226" t="s">
        <v>778</v>
      </c>
      <c r="AE253" s="226"/>
      <c r="AF253" s="226"/>
      <c r="AG253" s="226"/>
      <c r="AH253" s="226"/>
      <c r="AI253" s="226"/>
      <c r="AJ253" s="226"/>
      <c r="AK253" s="226"/>
      <c r="AL253" s="59">
        <v>0</v>
      </c>
      <c r="AM253" s="119" t="b">
        <v>0</v>
      </c>
    </row>
    <row r="254" spans="1:40" ht="14.1" hidden="1" customHeight="1">
      <c r="A254" s="25" t="e">
        <f t="shared" si="23"/>
        <v>#REF!</v>
      </c>
      <c r="B254" s="226" t="e">
        <f>IF(J254=0,CONCATENATE("De installateur voorziet ",#REF!," leiding(en) 5G1,5mm² voor de bewegingsmelders OUTDOOR in STER naar het verdeelbord."),"leidingen voorzien door DX Electro bvba &gt;&gt;&gt;&gt;deze lijn zal worden verwijderd")</f>
        <v>#REF!</v>
      </c>
      <c r="C254" s="226"/>
      <c r="D254" s="226"/>
      <c r="E254" s="226"/>
      <c r="F254" s="226"/>
      <c r="G254" s="226"/>
      <c r="H254" s="226"/>
      <c r="I254" s="226"/>
      <c r="J254" s="59" t="e">
        <f>IF(#REF!="DX ELECTRO bvba",1,0)</f>
        <v>#REF!</v>
      </c>
      <c r="K254" s="119" t="e">
        <f>OR(IF($J$245&gt;0,1,0),IF(#REF!=0,1,0))</f>
        <v>#REF!</v>
      </c>
      <c r="AC254" s="25" t="s">
        <v>613</v>
      </c>
      <c r="AD254" s="226" t="s">
        <v>686</v>
      </c>
      <c r="AE254" s="226"/>
      <c r="AF254" s="226"/>
      <c r="AG254" s="226"/>
      <c r="AH254" s="226"/>
      <c r="AI254" s="226"/>
      <c r="AJ254" s="226"/>
      <c r="AK254" s="226"/>
      <c r="AL254" s="59">
        <v>0</v>
      </c>
      <c r="AM254" s="119" t="b">
        <v>1</v>
      </c>
    </row>
    <row r="255" spans="1:40" ht="12" hidden="1" customHeight="1">
      <c r="A255" s="25" t="e">
        <f>IF(J255=0,"HIDE","")</f>
        <v>#REF!</v>
      </c>
      <c r="B255" s="189" t="s">
        <v>535</v>
      </c>
      <c r="C255" s="189"/>
      <c r="D255" s="189"/>
      <c r="E255" s="189"/>
      <c r="F255" s="189"/>
      <c r="G255" s="189"/>
      <c r="H255" s="189"/>
      <c r="I255" s="109">
        <v>33.450000000000003</v>
      </c>
      <c r="J255" s="64" t="e">
        <f>#REF!*#REF!</f>
        <v>#REF!</v>
      </c>
      <c r="K255" s="39" t="e">
        <f t="shared" ref="K255:K262" si="24">I255*J255</f>
        <v>#REF!</v>
      </c>
      <c r="AC255" s="25" t="s">
        <v>613</v>
      </c>
      <c r="AD255" s="189" t="s">
        <v>535</v>
      </c>
      <c r="AE255" s="189"/>
      <c r="AF255" s="189"/>
      <c r="AG255" s="189"/>
      <c r="AH255" s="189"/>
      <c r="AI255" s="189"/>
      <c r="AJ255" s="189"/>
      <c r="AK255" s="109">
        <v>33.450000000000003</v>
      </c>
      <c r="AL255" s="64">
        <v>0</v>
      </c>
      <c r="AM255" s="39">
        <v>0</v>
      </c>
    </row>
    <row r="256" spans="1:40" ht="12" hidden="1" customHeight="1">
      <c r="A256" s="25" t="e">
        <f t="shared" ref="A256:A262" si="25">IF(J256=0,"HIDE","")</f>
        <v>#REF!</v>
      </c>
      <c r="B256" s="189" t="s">
        <v>550</v>
      </c>
      <c r="C256" s="189"/>
      <c r="D256" s="189"/>
      <c r="E256" s="189"/>
      <c r="F256" s="189"/>
      <c r="G256" s="189"/>
      <c r="H256" s="189"/>
      <c r="I256" s="109">
        <v>37.869999999999997</v>
      </c>
      <c r="J256" s="64" t="e">
        <f>#REF!*#REF!</f>
        <v>#REF!</v>
      </c>
      <c r="K256" s="39" t="e">
        <f t="shared" si="24"/>
        <v>#REF!</v>
      </c>
      <c r="AC256" s="25" t="s">
        <v>613</v>
      </c>
      <c r="AD256" s="189" t="s">
        <v>550</v>
      </c>
      <c r="AE256" s="189"/>
      <c r="AF256" s="189"/>
      <c r="AG256" s="189"/>
      <c r="AH256" s="189"/>
      <c r="AI256" s="189"/>
      <c r="AJ256" s="189"/>
      <c r="AK256" s="109">
        <v>37.869999999999997</v>
      </c>
      <c r="AL256" s="64">
        <v>0</v>
      </c>
      <c r="AM256" s="39">
        <v>0</v>
      </c>
    </row>
    <row r="257" spans="1:40" ht="12" hidden="1" customHeight="1">
      <c r="A257" s="25" t="e">
        <f t="shared" si="25"/>
        <v>#REF!</v>
      </c>
      <c r="B257" s="189" t="s">
        <v>578</v>
      </c>
      <c r="C257" s="189"/>
      <c r="D257" s="189"/>
      <c r="E257" s="189"/>
      <c r="F257" s="189"/>
      <c r="G257" s="189"/>
      <c r="H257" s="189"/>
      <c r="I257" s="109">
        <v>52</v>
      </c>
      <c r="J257" s="64" t="e">
        <f>#REF!*#REF!</f>
        <v>#REF!</v>
      </c>
      <c r="K257" s="39" t="e">
        <f t="shared" si="24"/>
        <v>#REF!</v>
      </c>
      <c r="AC257" s="25" t="s">
        <v>613</v>
      </c>
      <c r="AD257" s="189" t="s">
        <v>578</v>
      </c>
      <c r="AE257" s="189"/>
      <c r="AF257" s="189"/>
      <c r="AG257" s="189"/>
      <c r="AH257" s="189"/>
      <c r="AI257" s="189"/>
      <c r="AJ257" s="189"/>
      <c r="AK257" s="109">
        <v>52</v>
      </c>
      <c r="AL257" s="64">
        <v>0</v>
      </c>
      <c r="AM257" s="39">
        <v>0</v>
      </c>
    </row>
    <row r="258" spans="1:40" ht="12" hidden="1" customHeight="1">
      <c r="A258" s="25" t="e">
        <f t="shared" si="25"/>
        <v>#REF!</v>
      </c>
      <c r="B258" s="189" t="s">
        <v>541</v>
      </c>
      <c r="C258" s="189"/>
      <c r="D258" s="189"/>
      <c r="E258" s="189"/>
      <c r="F258" s="189"/>
      <c r="G258" s="189"/>
      <c r="H258" s="189"/>
      <c r="I258" s="109">
        <v>49.91</v>
      </c>
      <c r="J258" s="64" t="e">
        <f>#REF!*#REF!</f>
        <v>#REF!</v>
      </c>
      <c r="K258" s="39" t="e">
        <f t="shared" si="24"/>
        <v>#REF!</v>
      </c>
      <c r="AC258" s="25" t="s">
        <v>613</v>
      </c>
      <c r="AD258" s="189" t="s">
        <v>541</v>
      </c>
      <c r="AE258" s="189"/>
      <c r="AF258" s="189"/>
      <c r="AG258" s="189"/>
      <c r="AH258" s="189"/>
      <c r="AI258" s="189"/>
      <c r="AJ258" s="189"/>
      <c r="AK258" s="109">
        <v>49.91</v>
      </c>
      <c r="AL258" s="64">
        <v>0</v>
      </c>
      <c r="AM258" s="39">
        <v>0</v>
      </c>
    </row>
    <row r="259" spans="1:40" ht="12" hidden="1" customHeight="1">
      <c r="A259" s="25" t="e">
        <f t="shared" si="25"/>
        <v>#REF!</v>
      </c>
      <c r="B259" s="189" t="s">
        <v>549</v>
      </c>
      <c r="C259" s="189"/>
      <c r="D259" s="189"/>
      <c r="E259" s="189"/>
      <c r="F259" s="189"/>
      <c r="G259" s="189"/>
      <c r="H259" s="189"/>
      <c r="I259" s="109">
        <v>49.91</v>
      </c>
      <c r="J259" s="53" t="e">
        <f>#REF!*#REF!</f>
        <v>#REF!</v>
      </c>
      <c r="K259" s="39" t="e">
        <f t="shared" si="24"/>
        <v>#REF!</v>
      </c>
      <c r="AC259" s="25" t="s">
        <v>613</v>
      </c>
      <c r="AD259" s="189" t="s">
        <v>549</v>
      </c>
      <c r="AE259" s="189"/>
      <c r="AF259" s="189"/>
      <c r="AG259" s="189"/>
      <c r="AH259" s="189"/>
      <c r="AI259" s="189"/>
      <c r="AJ259" s="189"/>
      <c r="AK259" s="109">
        <v>49.91</v>
      </c>
      <c r="AL259" s="53">
        <v>0</v>
      </c>
      <c r="AM259" s="39">
        <v>0</v>
      </c>
    </row>
    <row r="260" spans="1:40" ht="12" hidden="1" customHeight="1">
      <c r="A260" s="25" t="e">
        <f t="shared" si="25"/>
        <v>#REF!</v>
      </c>
      <c r="B260" s="189" t="s">
        <v>537</v>
      </c>
      <c r="C260" s="189"/>
      <c r="D260" s="189"/>
      <c r="E260" s="189"/>
      <c r="F260" s="189"/>
      <c r="G260" s="189"/>
      <c r="H260" s="189"/>
      <c r="I260" s="109">
        <v>32.35</v>
      </c>
      <c r="J260" s="64" t="e">
        <f>#REF!*#REF!</f>
        <v>#REF!</v>
      </c>
      <c r="K260" s="39" t="e">
        <f t="shared" si="24"/>
        <v>#REF!</v>
      </c>
      <c r="AC260" s="25" t="s">
        <v>613</v>
      </c>
      <c r="AD260" s="189" t="s">
        <v>537</v>
      </c>
      <c r="AE260" s="189"/>
      <c r="AF260" s="189"/>
      <c r="AG260" s="189"/>
      <c r="AH260" s="189"/>
      <c r="AI260" s="189"/>
      <c r="AJ260" s="189"/>
      <c r="AK260" s="109">
        <v>32.35</v>
      </c>
      <c r="AL260" s="64">
        <v>0</v>
      </c>
      <c r="AM260" s="39">
        <v>0</v>
      </c>
    </row>
    <row r="261" spans="1:40" ht="12" hidden="1" customHeight="1">
      <c r="A261" s="25" t="e">
        <f t="shared" si="25"/>
        <v>#REF!</v>
      </c>
      <c r="B261" s="189" t="s">
        <v>532</v>
      </c>
      <c r="C261" s="189"/>
      <c r="D261" s="189"/>
      <c r="E261" s="189"/>
      <c r="F261" s="189"/>
      <c r="G261" s="189"/>
      <c r="H261" s="189"/>
      <c r="I261" s="109">
        <v>30.42</v>
      </c>
      <c r="J261" s="64" t="e">
        <f>J89*#REF!</f>
        <v>#REF!</v>
      </c>
      <c r="K261" s="39" t="e">
        <f t="shared" si="24"/>
        <v>#REF!</v>
      </c>
      <c r="AC261" s="25" t="s">
        <v>613</v>
      </c>
      <c r="AD261" s="189" t="s">
        <v>532</v>
      </c>
      <c r="AE261" s="189"/>
      <c r="AF261" s="189"/>
      <c r="AG261" s="189"/>
      <c r="AH261" s="189"/>
      <c r="AI261" s="189"/>
      <c r="AJ261" s="189"/>
      <c r="AK261" s="109">
        <v>30.42</v>
      </c>
      <c r="AL261" s="64">
        <v>0</v>
      </c>
      <c r="AM261" s="39">
        <v>0</v>
      </c>
    </row>
    <row r="262" spans="1:40" ht="12" hidden="1" customHeight="1">
      <c r="A262" s="25" t="e">
        <f t="shared" si="25"/>
        <v>#REF!</v>
      </c>
      <c r="B262" s="189" t="s">
        <v>527</v>
      </c>
      <c r="C262" s="189"/>
      <c r="D262" s="189"/>
      <c r="E262" s="189"/>
      <c r="F262" s="189"/>
      <c r="G262" s="189"/>
      <c r="H262" s="189"/>
      <c r="I262" s="109">
        <v>174</v>
      </c>
      <c r="J262" s="64" t="e">
        <f>#REF!*#REF!</f>
        <v>#REF!</v>
      </c>
      <c r="K262" s="39" t="e">
        <f t="shared" si="24"/>
        <v>#REF!</v>
      </c>
      <c r="L262" s="5" t="e">
        <f>SUM(K255:K262)</f>
        <v>#REF!</v>
      </c>
      <c r="AC262" s="25" t="s">
        <v>613</v>
      </c>
      <c r="AD262" s="189" t="s">
        <v>527</v>
      </c>
      <c r="AE262" s="189"/>
      <c r="AF262" s="189"/>
      <c r="AG262" s="189"/>
      <c r="AH262" s="189"/>
      <c r="AI262" s="189"/>
      <c r="AJ262" s="189"/>
      <c r="AK262" s="109">
        <v>174</v>
      </c>
      <c r="AL262" s="64">
        <v>0</v>
      </c>
      <c r="AM262" s="39">
        <v>0</v>
      </c>
      <c r="AN262" s="5">
        <v>0</v>
      </c>
    </row>
    <row r="263" spans="1:40" ht="12" customHeight="1">
      <c r="A263" s="25"/>
      <c r="B263" s="147"/>
      <c r="C263" s="147"/>
      <c r="D263" s="147"/>
      <c r="E263" s="147"/>
      <c r="F263" s="147"/>
      <c r="G263" s="108"/>
      <c r="H263" s="108"/>
      <c r="I263" s="108"/>
      <c r="J263" s="107"/>
      <c r="K263" s="33"/>
      <c r="AC263" s="25"/>
      <c r="AD263" s="147"/>
      <c r="AE263" s="147"/>
      <c r="AF263" s="147"/>
      <c r="AG263" s="147"/>
      <c r="AH263" s="147"/>
      <c r="AI263" s="108"/>
      <c r="AJ263" s="108"/>
      <c r="AK263" s="108"/>
      <c r="AL263" s="107"/>
      <c r="AM263" s="33"/>
    </row>
    <row r="264" spans="1:40" ht="20.100000000000001" customHeight="1">
      <c r="A264" s="25"/>
      <c r="B264" s="227" t="s">
        <v>538</v>
      </c>
      <c r="C264" s="227"/>
      <c r="D264" s="227"/>
      <c r="E264" s="227"/>
      <c r="F264" s="227"/>
      <c r="G264" s="227"/>
      <c r="H264" s="227"/>
      <c r="I264" s="227"/>
      <c r="J264" s="227"/>
      <c r="K264" s="227"/>
      <c r="AC264" s="25"/>
      <c r="AD264" s="227" t="s">
        <v>538</v>
      </c>
      <c r="AE264" s="227"/>
      <c r="AF264" s="227"/>
      <c r="AG264" s="227"/>
      <c r="AH264" s="227"/>
      <c r="AI264" s="227"/>
      <c r="AJ264" s="227"/>
      <c r="AK264" s="227"/>
      <c r="AL264" s="227"/>
      <c r="AM264" s="227"/>
    </row>
    <row r="265" spans="1:40" ht="14.1" customHeight="1">
      <c r="A265" s="25" t="e">
        <f>IF(J265&gt;0,"HIDE","")</f>
        <v>#REF!</v>
      </c>
      <c r="B265" s="226" t="e">
        <f>IF(J265=0,"Er worden geen leidingen DIVERSE voorzien door DX Electro","WEL leidingen voorzien door DX Electro bvba")</f>
        <v>#REF!</v>
      </c>
      <c r="C265" s="226"/>
      <c r="D265" s="226"/>
      <c r="E265" s="226"/>
      <c r="F265" s="226"/>
      <c r="G265" s="226"/>
      <c r="H265" s="226"/>
      <c r="I265" s="226"/>
      <c r="J265" s="59" t="e">
        <f>SUM(J276:J286)</f>
        <v>#REF!</v>
      </c>
      <c r="K265" s="60"/>
      <c r="AC265" s="25" t="s">
        <v>609</v>
      </c>
      <c r="AD265" s="226" t="s">
        <v>687</v>
      </c>
      <c r="AE265" s="226"/>
      <c r="AF265" s="226"/>
      <c r="AG265" s="226"/>
      <c r="AH265" s="226"/>
      <c r="AI265" s="226"/>
      <c r="AJ265" s="226"/>
      <c r="AK265" s="226"/>
      <c r="AL265" s="59">
        <v>0</v>
      </c>
      <c r="AM265" s="60"/>
    </row>
    <row r="266" spans="1:40" ht="14.1" customHeight="1">
      <c r="A266" s="25" t="e">
        <f>IF(K266=TRUE,"HIDE","")</f>
        <v>#REF!</v>
      </c>
      <c r="B266" s="226" t="e">
        <f>IF(J266=0,CONCATENATE("De installateur voorziet ",#REF!," coaxiaal-leidingen RG59 in de voorziene TV-zones.(zie KAMERLIJST)."),"leidingen voorzien door DX Electro bvba &gt;&gt;&gt;&gt;deze lijn zal worden verwijderd")</f>
        <v>#REF!</v>
      </c>
      <c r="C266" s="226"/>
      <c r="D266" s="226"/>
      <c r="E266" s="226"/>
      <c r="F266" s="226"/>
      <c r="G266" s="226"/>
      <c r="H266" s="226"/>
      <c r="I266" s="226"/>
      <c r="J266" s="59" t="e">
        <f>IF(#REF!="DX ELECTRO bvba",1,0)</f>
        <v>#REF!</v>
      </c>
      <c r="K266" s="119" t="e">
        <f>OR(IF($J$265&gt;0,1,0),IF(#REF!=0,1,0))</f>
        <v>#REF!</v>
      </c>
      <c r="AC266" s="25" t="s">
        <v>609</v>
      </c>
      <c r="AD266" s="226" t="s">
        <v>810</v>
      </c>
      <c r="AE266" s="226"/>
      <c r="AF266" s="226"/>
      <c r="AG266" s="226"/>
      <c r="AH266" s="226"/>
      <c r="AI266" s="226"/>
      <c r="AJ266" s="226"/>
      <c r="AK266" s="226"/>
      <c r="AL266" s="59">
        <v>0</v>
      </c>
      <c r="AM266" s="119" t="b">
        <v>0</v>
      </c>
    </row>
    <row r="267" spans="1:40" ht="14.1" customHeight="1">
      <c r="A267" s="25" t="e">
        <f t="shared" ref="A267:A275" si="26">IF(K267=TRUE,"HIDE","")</f>
        <v>#REF!</v>
      </c>
      <c r="B267" s="226" t="e">
        <f>IF(J267=0,CONCATENATE("De installateur voorziet ",#REF!," UTPcat5e-leidingen + outlet RJ45 in iedere TV-zones.(zie KAMERLIJST).(mbt interactiviteit decoders indien LOCAL voorzien)"),"leidingen voorzien door DX Electro bvba &gt;&gt;&gt;&gt;deze lijn zal worden verwijderd")</f>
        <v>#REF!</v>
      </c>
      <c r="C267" s="226"/>
      <c r="D267" s="226"/>
      <c r="E267" s="226"/>
      <c r="F267" s="226"/>
      <c r="G267" s="226"/>
      <c r="H267" s="226"/>
      <c r="I267" s="226"/>
      <c r="J267" s="59" t="e">
        <f>IF(#REF!="DX ELECTRO bvba",1,0)</f>
        <v>#REF!</v>
      </c>
      <c r="K267" s="119" t="e">
        <f>OR(IF($J$265&gt;0,1,0),IF(#REF!=0,1,0))</f>
        <v>#REF!</v>
      </c>
      <c r="AC267" s="25" t="s">
        <v>609</v>
      </c>
      <c r="AD267" s="226" t="s">
        <v>811</v>
      </c>
      <c r="AE267" s="226"/>
      <c r="AF267" s="226"/>
      <c r="AG267" s="226"/>
      <c r="AH267" s="226"/>
      <c r="AI267" s="226"/>
      <c r="AJ267" s="226"/>
      <c r="AK267" s="226"/>
      <c r="AL267" s="59">
        <v>0</v>
      </c>
      <c r="AM267" s="119" t="b">
        <v>0</v>
      </c>
    </row>
    <row r="268" spans="1:40" ht="14.1" customHeight="1">
      <c r="A268" s="25" t="e">
        <f t="shared" si="26"/>
        <v>#REF!</v>
      </c>
      <c r="B268" s="226" t="e">
        <f>IF(J268=0,CONCATENATE("De installateur voorziet een inbouwdoos bTicino 504E(horizontaal)+UTPcat5e-leidingen thv de ",(#REF!+#REF!+#REF!)," voorziene touchpanels .(h onderkant=165cm)"),"leidingen voorzien door DX Electro bvba &gt;&gt;&gt;&gt;deze lijn zal worden verwijderd")</f>
        <v>#REF!</v>
      </c>
      <c r="C268" s="226"/>
      <c r="D268" s="226"/>
      <c r="E268" s="226"/>
      <c r="F268" s="226"/>
      <c r="G268" s="226"/>
      <c r="H268" s="226"/>
      <c r="I268" s="226"/>
      <c r="J268" s="59" t="e">
        <f>IF(#REF!="DX ELECTRO bvba",1,0)</f>
        <v>#REF!</v>
      </c>
      <c r="K268" s="119" t="e">
        <f>OR(IF($J$265&gt;0,1,0),IF((#REF!+#REF!+#REF!)=0,1,0))</f>
        <v>#REF!</v>
      </c>
      <c r="AC268" s="25" t="s">
        <v>609</v>
      </c>
      <c r="AD268" s="226" t="s">
        <v>789</v>
      </c>
      <c r="AE268" s="226"/>
      <c r="AF268" s="226"/>
      <c r="AG268" s="226"/>
      <c r="AH268" s="226"/>
      <c r="AI268" s="226"/>
      <c r="AJ268" s="226"/>
      <c r="AK268" s="226"/>
      <c r="AL268" s="59">
        <v>0</v>
      </c>
      <c r="AM268" s="119" t="b">
        <v>0</v>
      </c>
    </row>
    <row r="269" spans="1:40" ht="14.1" customHeight="1">
      <c r="A269" s="25" t="e">
        <f t="shared" si="26"/>
        <v>#REF!</v>
      </c>
      <c r="B269" s="226" t="e">
        <f>IF(J269=0,CONCATENATE("De installateur voorziet ",#REF!," UTPcat5e-leidingen + outlet RJ45 op de in de KAMERLIJST voorziene locaties"),"leidingen voorzien door DX Electro bvba &gt;&gt;&gt;&gt;deze lijn zal worden verwijderd")</f>
        <v>#REF!</v>
      </c>
      <c r="C269" s="226"/>
      <c r="D269" s="226"/>
      <c r="E269" s="226"/>
      <c r="F269" s="226"/>
      <c r="G269" s="226"/>
      <c r="H269" s="226"/>
      <c r="I269" s="226"/>
      <c r="J269" s="59" t="e">
        <f>IF(#REF!="DX ELECTRO bvba",1,0)</f>
        <v>#REF!</v>
      </c>
      <c r="K269" s="119" t="e">
        <f>OR(IF($J$265&gt;0,1,0),IF(#REF!=0,1,0))</f>
        <v>#REF!</v>
      </c>
      <c r="AC269" s="25" t="s">
        <v>609</v>
      </c>
      <c r="AD269" s="226" t="s">
        <v>689</v>
      </c>
      <c r="AE269" s="226"/>
      <c r="AF269" s="226"/>
      <c r="AG269" s="226"/>
      <c r="AH269" s="226"/>
      <c r="AI269" s="226"/>
      <c r="AJ269" s="226"/>
      <c r="AK269" s="226"/>
      <c r="AL269" s="59">
        <v>0</v>
      </c>
      <c r="AM269" s="119" t="b">
        <v>0</v>
      </c>
    </row>
    <row r="270" spans="1:40" ht="14.1" hidden="1" customHeight="1">
      <c r="A270" s="25" t="e">
        <f t="shared" si="26"/>
        <v>#REF!</v>
      </c>
      <c r="B270" s="226" t="e">
        <f>IF(J270=0,CONCATENATE("De installateur voorziet ",#REF!," UTPcat5e-leidingen + outlet RJ11 op de in de KAMERLIJST voorziene locaties"),"leidingen voorzien door DX Electro bvba &gt;&gt;&gt;&gt;deze lijn zal worden verwijderd")</f>
        <v>#REF!</v>
      </c>
      <c r="C270" s="226"/>
      <c r="D270" s="226"/>
      <c r="E270" s="226"/>
      <c r="F270" s="226"/>
      <c r="G270" s="226"/>
      <c r="H270" s="226"/>
      <c r="I270" s="226"/>
      <c r="J270" s="59" t="e">
        <f>IF(#REF!="DX ELECTRO bvba",1,0)</f>
        <v>#REF!</v>
      </c>
      <c r="K270" s="119" t="e">
        <f>OR(IF($J$265&gt;0,1,0),IF(#REF!=0,1,0))</f>
        <v>#REF!</v>
      </c>
      <c r="AC270" s="25" t="s">
        <v>613</v>
      </c>
      <c r="AD270" s="226" t="s">
        <v>690</v>
      </c>
      <c r="AE270" s="226"/>
      <c r="AF270" s="226"/>
      <c r="AG270" s="226"/>
      <c r="AH270" s="226"/>
      <c r="AI270" s="226"/>
      <c r="AJ270" s="226"/>
      <c r="AK270" s="226"/>
      <c r="AL270" s="59">
        <v>0</v>
      </c>
      <c r="AM270" s="119" t="b">
        <v>1</v>
      </c>
    </row>
    <row r="271" spans="1:40" ht="14.1" customHeight="1">
      <c r="A271" s="25" t="e">
        <f t="shared" si="26"/>
        <v>#REF!</v>
      </c>
      <c r="B271" s="226" t="e">
        <f>IF(J271=0,CONCATENATE("De installateur voorziet een DIEPE inbouwdoos Helia MET SCHROEFJES+UTPcat5e-leiding thv de ",(J80+J81+J82+J83)," voorziene temp-sensoren .(h onderkant=165cm)"),"leidingen voorzien door DX Electro bvba &gt;&gt;&gt;&gt;deze lijn zal worden verwijderd")</f>
        <v>#REF!</v>
      </c>
      <c r="C271" s="226"/>
      <c r="D271" s="226"/>
      <c r="E271" s="226"/>
      <c r="F271" s="226"/>
      <c r="G271" s="226"/>
      <c r="H271" s="226"/>
      <c r="I271" s="226"/>
      <c r="J271" s="59" t="e">
        <f>IF(#REF!="DX ELECTRO bvba",1,0)</f>
        <v>#REF!</v>
      </c>
      <c r="K271" s="119" t="e">
        <f>OR(IF($J$265&gt;0,1,0),IF((#REF!+#REF!+#REF!+#REF!)=0,1,0))</f>
        <v>#REF!</v>
      </c>
      <c r="AC271" s="25" t="s">
        <v>609</v>
      </c>
      <c r="AD271" s="226" t="s">
        <v>770</v>
      </c>
      <c r="AE271" s="226"/>
      <c r="AF271" s="226"/>
      <c r="AG271" s="226"/>
      <c r="AH271" s="226"/>
      <c r="AI271" s="226"/>
      <c r="AJ271" s="226"/>
      <c r="AK271" s="226"/>
      <c r="AL271" s="59">
        <v>0</v>
      </c>
      <c r="AM271" s="119" t="b">
        <v>0</v>
      </c>
    </row>
    <row r="272" spans="1:40" ht="14.1" customHeight="1">
      <c r="A272" s="25" t="e">
        <f t="shared" si="26"/>
        <v>#REF!</v>
      </c>
      <c r="B272" s="226" t="e">
        <f>IF(J272=0,CONCATENATE("De installateur voorziet 2 leidingen 2x1,5 in ster naar het AUDIO-bord ",#REF!," voorziene AUDIO-zones .(h onderkant=165cm)"),"leidingen voorzien door DX Electro bvba &gt;&gt;&gt;&gt;deze lijn zal worden verwijderd")</f>
        <v>#REF!</v>
      </c>
      <c r="C272" s="226"/>
      <c r="D272" s="226"/>
      <c r="E272" s="226"/>
      <c r="F272" s="226"/>
      <c r="G272" s="226"/>
      <c r="H272" s="226"/>
      <c r="I272" s="226"/>
      <c r="J272" s="59" t="e">
        <f>IF(#REF!="DX ELECTRO bvba",1,0)</f>
        <v>#REF!</v>
      </c>
      <c r="K272" s="119" t="e">
        <f>OR(IF($J$265&gt;0,1,0),IF(#REF!=0,1,0))</f>
        <v>#REF!</v>
      </c>
      <c r="AC272" s="25" t="s">
        <v>609</v>
      </c>
      <c r="AD272" s="226" t="s">
        <v>812</v>
      </c>
      <c r="AE272" s="226"/>
      <c r="AF272" s="226"/>
      <c r="AG272" s="226"/>
      <c r="AH272" s="226"/>
      <c r="AI272" s="226"/>
      <c r="AJ272" s="226"/>
      <c r="AK272" s="226"/>
      <c r="AL272" s="59">
        <v>0</v>
      </c>
      <c r="AM272" s="119" t="b">
        <v>0</v>
      </c>
    </row>
    <row r="273" spans="1:40" ht="14.1" customHeight="1">
      <c r="A273" s="25" t="e">
        <f t="shared" si="26"/>
        <v>#REF!</v>
      </c>
      <c r="B273" s="226" t="e">
        <f>IF(J273=0,CONCATENATE("De installateur voorziet een wachtbuis 32mm in de ",#REF!, " voorziene TV-zones en voorziet een blinde afdekplaat hierboven"),"leidingen voorzien door DX Electro bvba &gt;&gt;&gt;&gt;deze lijn zal worden verwijderd")</f>
        <v>#REF!</v>
      </c>
      <c r="C273" s="226"/>
      <c r="D273" s="226"/>
      <c r="E273" s="226"/>
      <c r="F273" s="226"/>
      <c r="G273" s="226"/>
      <c r="H273" s="226"/>
      <c r="I273" s="226"/>
      <c r="J273" s="59" t="e">
        <f>IF(#REF!="DX ELECTRO bvba",1,0)</f>
        <v>#REF!</v>
      </c>
      <c r="K273" s="119" t="e">
        <f>OR(IF($J$265&gt;0,1,0),IF(#REF!=0,1,0))</f>
        <v>#REF!</v>
      </c>
      <c r="AC273" s="25" t="s">
        <v>609</v>
      </c>
      <c r="AD273" s="226" t="s">
        <v>813</v>
      </c>
      <c r="AE273" s="226"/>
      <c r="AF273" s="226"/>
      <c r="AG273" s="226"/>
      <c r="AH273" s="226"/>
      <c r="AI273" s="226"/>
      <c r="AJ273" s="226"/>
      <c r="AK273" s="226"/>
      <c r="AL273" s="59">
        <v>0</v>
      </c>
      <c r="AM273" s="119" t="b">
        <v>0</v>
      </c>
    </row>
    <row r="274" spans="1:40" ht="14.1" hidden="1" customHeight="1">
      <c r="A274" s="25" t="e">
        <f t="shared" si="26"/>
        <v>#REF!</v>
      </c>
      <c r="B274" s="226" t="e">
        <f>IF(J274=0,CONCATENATE("De installateur voorziet een wachtbuis 32mm thv de  ", (#REF!+#REF!+#REF!)," voorziene LOKALE AUDIO/VIDEO-bronnen en voorziet een blinde afdekplaat hierboven"),"leidingen voorzien door DX Electro bvba &gt;&gt;&gt;&gt;deze lijn zal worden verwijderd")</f>
        <v>#REF!</v>
      </c>
      <c r="C274" s="226"/>
      <c r="D274" s="226"/>
      <c r="E274" s="226"/>
      <c r="F274" s="226"/>
      <c r="G274" s="226"/>
      <c r="H274" s="226"/>
      <c r="I274" s="226"/>
      <c r="J274" s="59" t="e">
        <f>IF(#REF!="DX ELECTRO bvba",1,0)</f>
        <v>#REF!</v>
      </c>
      <c r="K274" s="119" t="e">
        <f>OR(IF($J$265&gt;0,1,0),IF((#REF!+#REF!+#REF!)=0,1,0))</f>
        <v>#REF!</v>
      </c>
      <c r="AC274" s="25" t="s">
        <v>613</v>
      </c>
      <c r="AD274" s="226" t="s">
        <v>758</v>
      </c>
      <c r="AE274" s="226"/>
      <c r="AF274" s="226"/>
      <c r="AG274" s="226"/>
      <c r="AH274" s="226"/>
      <c r="AI274" s="226"/>
      <c r="AJ274" s="226"/>
      <c r="AK274" s="226"/>
      <c r="AL274" s="59">
        <v>0</v>
      </c>
      <c r="AM274" s="119" t="b">
        <v>1</v>
      </c>
    </row>
    <row r="275" spans="1:40" ht="14.1" customHeight="1">
      <c r="A275" s="25" t="e">
        <f t="shared" si="26"/>
        <v>#REF!</v>
      </c>
      <c r="B275" s="226" t="e">
        <f>IF(J275=0,CONCATENATE("De installateur voorziet een leiding 2x0,75mm² voor de fotocellen van de  ",#REF!, " voorziene schemerschakelaars (voorkeur Schneider IC200)"),"leidingen voorzien door DX Electro bvba &gt;&gt;&gt;&gt;deze lijn zal worden verwijderd")</f>
        <v>#REF!</v>
      </c>
      <c r="C275" s="226"/>
      <c r="D275" s="226"/>
      <c r="E275" s="226"/>
      <c r="F275" s="226"/>
      <c r="G275" s="226"/>
      <c r="H275" s="226"/>
      <c r="I275" s="226"/>
      <c r="J275" s="59" t="e">
        <f>IF(#REF!="DX ELECTRO bvba",1,0)</f>
        <v>#REF!</v>
      </c>
      <c r="K275" s="119" t="e">
        <f>OR(IF($J$265&gt;0,1,0),IF(#REF!=0,1,0))</f>
        <v>#REF!</v>
      </c>
      <c r="AC275" s="25" t="s">
        <v>609</v>
      </c>
      <c r="AD275" s="226" t="s">
        <v>692</v>
      </c>
      <c r="AE275" s="226"/>
      <c r="AF275" s="226"/>
      <c r="AG275" s="226"/>
      <c r="AH275" s="226"/>
      <c r="AI275" s="226"/>
      <c r="AJ275" s="226"/>
      <c r="AK275" s="226"/>
      <c r="AL275" s="59">
        <v>0</v>
      </c>
      <c r="AM275" s="119" t="b">
        <v>0</v>
      </c>
    </row>
    <row r="276" spans="1:40" ht="12" hidden="1" customHeight="1">
      <c r="A276" s="25" t="e">
        <f t="shared" ref="A276:A286" si="27">IF(J276=0,"HIDE","")</f>
        <v>#REF!</v>
      </c>
      <c r="B276" s="189" t="s">
        <v>539</v>
      </c>
      <c r="C276" s="189"/>
      <c r="D276" s="189"/>
      <c r="E276" s="189"/>
      <c r="F276" s="189"/>
      <c r="G276" s="189"/>
      <c r="H276" s="189"/>
      <c r="I276" s="109">
        <v>46.84</v>
      </c>
      <c r="J276" s="64" t="e">
        <f>#REF!*#REF!</f>
        <v>#REF!</v>
      </c>
      <c r="K276" s="39" t="e">
        <f t="shared" ref="K276:K286" si="28">I276*J276</f>
        <v>#REF!</v>
      </c>
      <c r="AC276" s="25" t="s">
        <v>613</v>
      </c>
      <c r="AD276" s="189" t="s">
        <v>539</v>
      </c>
      <c r="AE276" s="189"/>
      <c r="AF276" s="189"/>
      <c r="AG276" s="189"/>
      <c r="AH276" s="189"/>
      <c r="AI276" s="189"/>
      <c r="AJ276" s="189"/>
      <c r="AK276" s="109">
        <v>46.84</v>
      </c>
      <c r="AL276" s="64">
        <v>0</v>
      </c>
      <c r="AM276" s="39">
        <v>0</v>
      </c>
    </row>
    <row r="277" spans="1:40" ht="12" hidden="1" customHeight="1">
      <c r="A277" s="25" t="e">
        <f t="shared" si="27"/>
        <v>#REF!</v>
      </c>
      <c r="B277" s="189" t="s">
        <v>544</v>
      </c>
      <c r="C277" s="189"/>
      <c r="D277" s="189"/>
      <c r="E277" s="189"/>
      <c r="F277" s="189"/>
      <c r="G277" s="189"/>
      <c r="H277" s="189"/>
      <c r="I277" s="109">
        <v>42.93</v>
      </c>
      <c r="J277" s="64" t="e">
        <f>J276</f>
        <v>#REF!</v>
      </c>
      <c r="K277" s="39" t="e">
        <f t="shared" si="28"/>
        <v>#REF!</v>
      </c>
      <c r="AC277" s="25" t="s">
        <v>613</v>
      </c>
      <c r="AD277" s="189" t="s">
        <v>544</v>
      </c>
      <c r="AE277" s="189"/>
      <c r="AF277" s="189"/>
      <c r="AG277" s="189"/>
      <c r="AH277" s="189"/>
      <c r="AI277" s="189"/>
      <c r="AJ277" s="189"/>
      <c r="AK277" s="109">
        <v>42.93</v>
      </c>
      <c r="AL277" s="64">
        <v>0</v>
      </c>
      <c r="AM277" s="39">
        <v>0</v>
      </c>
    </row>
    <row r="278" spans="1:40" ht="12" hidden="1" customHeight="1">
      <c r="A278" s="25" t="e">
        <f t="shared" si="27"/>
        <v>#REF!</v>
      </c>
      <c r="B278" s="189" t="s">
        <v>540</v>
      </c>
      <c r="C278" s="189"/>
      <c r="D278" s="189"/>
      <c r="E278" s="189"/>
      <c r="F278" s="189"/>
      <c r="G278" s="189"/>
      <c r="H278" s="189"/>
      <c r="I278" s="109">
        <v>33.65</v>
      </c>
      <c r="J278" s="64" t="e">
        <f>(#REF!+#REF!+#REF!)*#REF!</f>
        <v>#REF!</v>
      </c>
      <c r="K278" s="39" t="e">
        <f t="shared" si="28"/>
        <v>#REF!</v>
      </c>
      <c r="AC278" s="25" t="s">
        <v>613</v>
      </c>
      <c r="AD278" s="189" t="s">
        <v>540</v>
      </c>
      <c r="AE278" s="189"/>
      <c r="AF278" s="189"/>
      <c r="AG278" s="189"/>
      <c r="AH278" s="189"/>
      <c r="AI278" s="189"/>
      <c r="AJ278" s="189"/>
      <c r="AK278" s="109">
        <v>33.65</v>
      </c>
      <c r="AL278" s="64">
        <v>0</v>
      </c>
      <c r="AM278" s="39">
        <v>0</v>
      </c>
    </row>
    <row r="279" spans="1:40" ht="12" hidden="1" customHeight="1">
      <c r="A279" s="25" t="e">
        <f t="shared" si="27"/>
        <v>#REF!</v>
      </c>
      <c r="B279" s="189" t="s">
        <v>565</v>
      </c>
      <c r="C279" s="189"/>
      <c r="D279" s="189"/>
      <c r="E279" s="189"/>
      <c r="F279" s="189"/>
      <c r="G279" s="189"/>
      <c r="H279" s="189"/>
      <c r="I279" s="109">
        <f>I277</f>
        <v>42.93</v>
      </c>
      <c r="J279" s="64" t="e">
        <f>#REF!*#REF!</f>
        <v>#REF!</v>
      </c>
      <c r="K279" s="39" t="e">
        <f t="shared" si="28"/>
        <v>#REF!</v>
      </c>
      <c r="AC279" s="25" t="s">
        <v>613</v>
      </c>
      <c r="AD279" s="189" t="s">
        <v>565</v>
      </c>
      <c r="AE279" s="189"/>
      <c r="AF279" s="189"/>
      <c r="AG279" s="189"/>
      <c r="AH279" s="189"/>
      <c r="AI279" s="189"/>
      <c r="AJ279" s="189"/>
      <c r="AK279" s="109">
        <v>42.93</v>
      </c>
      <c r="AL279" s="64">
        <v>0</v>
      </c>
      <c r="AM279" s="39">
        <v>0</v>
      </c>
    </row>
    <row r="280" spans="1:40" ht="12" hidden="1" customHeight="1">
      <c r="A280" s="25" t="e">
        <f t="shared" si="27"/>
        <v>#REF!</v>
      </c>
      <c r="B280" s="189" t="s">
        <v>566</v>
      </c>
      <c r="C280" s="189"/>
      <c r="D280" s="189"/>
      <c r="E280" s="189"/>
      <c r="F280" s="189"/>
      <c r="G280" s="189"/>
      <c r="H280" s="189"/>
      <c r="I280" s="109">
        <v>40.86</v>
      </c>
      <c r="J280" s="64" t="e">
        <f>#REF!*#REF!*#REF!</f>
        <v>#REF!</v>
      </c>
      <c r="K280" s="39" t="e">
        <f t="shared" si="28"/>
        <v>#REF!</v>
      </c>
      <c r="AC280" s="25" t="s">
        <v>613</v>
      </c>
      <c r="AD280" s="189" t="s">
        <v>566</v>
      </c>
      <c r="AE280" s="189"/>
      <c r="AF280" s="189"/>
      <c r="AG280" s="189"/>
      <c r="AH280" s="189"/>
      <c r="AI280" s="189"/>
      <c r="AJ280" s="189"/>
      <c r="AK280" s="109">
        <v>40.86</v>
      </c>
      <c r="AL280" s="64">
        <v>0</v>
      </c>
      <c r="AM280" s="39">
        <v>0</v>
      </c>
    </row>
    <row r="281" spans="1:40" ht="12" hidden="1" customHeight="1">
      <c r="A281" s="25" t="e">
        <f t="shared" si="27"/>
        <v>#REF!</v>
      </c>
      <c r="B281" s="189" t="s">
        <v>545</v>
      </c>
      <c r="C281" s="189"/>
      <c r="D281" s="189"/>
      <c r="E281" s="189"/>
      <c r="F281" s="189"/>
      <c r="G281" s="189"/>
      <c r="H281" s="189"/>
      <c r="I281" s="109">
        <f>I278</f>
        <v>33.65</v>
      </c>
      <c r="J281" s="64" t="e">
        <f>(J80+J81+J82)*#REF!</f>
        <v>#REF!</v>
      </c>
      <c r="K281" s="39" t="e">
        <f t="shared" si="28"/>
        <v>#REF!</v>
      </c>
      <c r="AC281" s="25" t="s">
        <v>613</v>
      </c>
      <c r="AD281" s="189" t="s">
        <v>545</v>
      </c>
      <c r="AE281" s="189"/>
      <c r="AF281" s="189"/>
      <c r="AG281" s="189"/>
      <c r="AH281" s="189"/>
      <c r="AI281" s="189"/>
      <c r="AJ281" s="189"/>
      <c r="AK281" s="109">
        <v>33.65</v>
      </c>
      <c r="AL281" s="64">
        <v>0</v>
      </c>
      <c r="AM281" s="39">
        <v>0</v>
      </c>
    </row>
    <row r="282" spans="1:40" ht="12" hidden="1" customHeight="1">
      <c r="A282" s="25" t="e">
        <f t="shared" si="27"/>
        <v>#REF!</v>
      </c>
      <c r="B282" s="189" t="s">
        <v>546</v>
      </c>
      <c r="C282" s="189"/>
      <c r="D282" s="189"/>
      <c r="E282" s="189"/>
      <c r="F282" s="189"/>
      <c r="G282" s="189"/>
      <c r="H282" s="189"/>
      <c r="I282" s="109">
        <f>I261</f>
        <v>30.42</v>
      </c>
      <c r="J282" s="64" t="e">
        <f>J83*#REF!</f>
        <v>#REF!</v>
      </c>
      <c r="K282" s="39" t="e">
        <f t="shared" si="28"/>
        <v>#REF!</v>
      </c>
      <c r="AC282" s="25" t="s">
        <v>613</v>
      </c>
      <c r="AD282" s="189" t="s">
        <v>546</v>
      </c>
      <c r="AE282" s="189"/>
      <c r="AF282" s="189"/>
      <c r="AG282" s="189"/>
      <c r="AH282" s="189"/>
      <c r="AI282" s="189"/>
      <c r="AJ282" s="189"/>
      <c r="AK282" s="109">
        <v>30.42</v>
      </c>
      <c r="AL282" s="64">
        <v>0</v>
      </c>
      <c r="AM282" s="39">
        <v>0</v>
      </c>
    </row>
    <row r="283" spans="1:40" ht="12" hidden="1" customHeight="1">
      <c r="A283" s="25" t="e">
        <f t="shared" si="27"/>
        <v>#REF!</v>
      </c>
      <c r="B283" s="189" t="s">
        <v>567</v>
      </c>
      <c r="C283" s="189"/>
      <c r="D283" s="189"/>
      <c r="E283" s="189"/>
      <c r="F283" s="189"/>
      <c r="G283" s="189"/>
      <c r="H283" s="189"/>
      <c r="I283" s="109">
        <v>38.57</v>
      </c>
      <c r="J283" s="64" t="e">
        <f>((#REF!*2)+(#REF!*5))*#REF!</f>
        <v>#REF!</v>
      </c>
      <c r="K283" s="39" t="e">
        <f t="shared" si="28"/>
        <v>#REF!</v>
      </c>
      <c r="AC283" s="25" t="s">
        <v>613</v>
      </c>
      <c r="AD283" s="189" t="s">
        <v>567</v>
      </c>
      <c r="AE283" s="189"/>
      <c r="AF283" s="189"/>
      <c r="AG283" s="189"/>
      <c r="AH283" s="189"/>
      <c r="AI283" s="189"/>
      <c r="AJ283" s="189"/>
      <c r="AK283" s="109">
        <v>38.57</v>
      </c>
      <c r="AL283" s="64">
        <v>0</v>
      </c>
      <c r="AM283" s="39">
        <v>0</v>
      </c>
    </row>
    <row r="284" spans="1:40" ht="12" hidden="1" customHeight="1">
      <c r="A284" s="25" t="e">
        <f t="shared" si="27"/>
        <v>#REF!</v>
      </c>
      <c r="B284" s="189" t="s">
        <v>542</v>
      </c>
      <c r="C284" s="189"/>
      <c r="D284" s="189"/>
      <c r="E284" s="189"/>
      <c r="F284" s="189"/>
      <c r="G284" s="189"/>
      <c r="H284" s="189"/>
      <c r="I284" s="109">
        <v>38.89</v>
      </c>
      <c r="J284" s="64" t="e">
        <f>#REF!*IF(#REF!="ja",1,0)*#REF!</f>
        <v>#REF!</v>
      </c>
      <c r="K284" s="39" t="e">
        <f t="shared" si="28"/>
        <v>#REF!</v>
      </c>
      <c r="AC284" s="25" t="s">
        <v>613</v>
      </c>
      <c r="AD284" s="189" t="s">
        <v>542</v>
      </c>
      <c r="AE284" s="189"/>
      <c r="AF284" s="189"/>
      <c r="AG284" s="189"/>
      <c r="AH284" s="189"/>
      <c r="AI284" s="189"/>
      <c r="AJ284" s="189"/>
      <c r="AK284" s="109">
        <v>38.89</v>
      </c>
      <c r="AL284" s="64">
        <v>0</v>
      </c>
      <c r="AM284" s="39">
        <v>0</v>
      </c>
    </row>
    <row r="285" spans="1:40" ht="12" hidden="1" customHeight="1">
      <c r="A285" s="25" t="e">
        <f t="shared" si="27"/>
        <v>#REF!</v>
      </c>
      <c r="B285" s="189" t="s">
        <v>557</v>
      </c>
      <c r="C285" s="189"/>
      <c r="D285" s="189"/>
      <c r="E285" s="189"/>
      <c r="F285" s="189"/>
      <c r="G285" s="189"/>
      <c r="H285" s="189"/>
      <c r="I285" s="109">
        <f>I284</f>
        <v>38.89</v>
      </c>
      <c r="J285" s="53" t="e">
        <f>(#REF!+#REF!+#REF!)*#REF!</f>
        <v>#REF!</v>
      </c>
      <c r="K285" s="39" t="e">
        <f t="shared" si="28"/>
        <v>#REF!</v>
      </c>
      <c r="AC285" s="25" t="s">
        <v>613</v>
      </c>
      <c r="AD285" s="189" t="s">
        <v>557</v>
      </c>
      <c r="AE285" s="189"/>
      <c r="AF285" s="189"/>
      <c r="AG285" s="189"/>
      <c r="AH285" s="189"/>
      <c r="AI285" s="189"/>
      <c r="AJ285" s="189"/>
      <c r="AK285" s="109">
        <v>38.89</v>
      </c>
      <c r="AL285" s="53">
        <v>0</v>
      </c>
      <c r="AM285" s="39">
        <v>0</v>
      </c>
    </row>
    <row r="286" spans="1:40" ht="12" hidden="1" customHeight="1">
      <c r="A286" s="25" t="e">
        <f t="shared" si="27"/>
        <v>#REF!</v>
      </c>
      <c r="B286" s="188" t="s">
        <v>562</v>
      </c>
      <c r="C286" s="188"/>
      <c r="D286" s="188"/>
      <c r="E286" s="188"/>
      <c r="F286" s="188"/>
      <c r="G286" s="188"/>
      <c r="H286" s="188"/>
      <c r="I286" s="109">
        <v>34.770000000000003</v>
      </c>
      <c r="J286" s="53" t="e">
        <f>#REF!*#REF!</f>
        <v>#REF!</v>
      </c>
      <c r="K286" s="39" t="e">
        <f t="shared" si="28"/>
        <v>#REF!</v>
      </c>
      <c r="L286" s="5" t="e">
        <f>SUM(K276:K286)</f>
        <v>#REF!</v>
      </c>
      <c r="AC286" s="25" t="s">
        <v>613</v>
      </c>
      <c r="AD286" s="188" t="s">
        <v>562</v>
      </c>
      <c r="AE286" s="188"/>
      <c r="AF286" s="188"/>
      <c r="AG286" s="188"/>
      <c r="AH286" s="188"/>
      <c r="AI286" s="188"/>
      <c r="AJ286" s="188"/>
      <c r="AK286" s="109">
        <v>34.770000000000003</v>
      </c>
      <c r="AL286" s="53">
        <v>0</v>
      </c>
      <c r="AM286" s="39">
        <v>0</v>
      </c>
      <c r="AN286" s="5">
        <v>0</v>
      </c>
    </row>
    <row r="287" spans="1:40" ht="12" customHeight="1">
      <c r="A287" s="25"/>
      <c r="B287" s="58"/>
      <c r="C287" s="58"/>
      <c r="D287" s="58"/>
      <c r="E287" s="58"/>
      <c r="F287" s="58"/>
      <c r="G287" s="58"/>
      <c r="H287" s="58"/>
      <c r="I287" s="58"/>
      <c r="J287" s="58"/>
      <c r="K287" s="58"/>
      <c r="AC287" s="25"/>
      <c r="AD287" s="58"/>
      <c r="AE287" s="58"/>
      <c r="AF287" s="58"/>
      <c r="AG287" s="58"/>
      <c r="AH287" s="58"/>
      <c r="AI287" s="58"/>
      <c r="AJ287" s="58"/>
      <c r="AK287" s="58"/>
      <c r="AL287" s="58"/>
      <c r="AM287" s="58"/>
    </row>
    <row r="288" spans="1:40" ht="20.100000000000001" customHeight="1">
      <c r="A288" s="25"/>
      <c r="B288" s="227" t="s">
        <v>229</v>
      </c>
      <c r="C288" s="227"/>
      <c r="D288" s="227"/>
      <c r="E288" s="227"/>
      <c r="F288" s="227"/>
      <c r="G288" s="227"/>
      <c r="H288" s="227"/>
      <c r="I288" s="227"/>
      <c r="J288" s="227"/>
      <c r="K288" s="227"/>
      <c r="AC288" s="25"/>
      <c r="AD288" s="227" t="s">
        <v>229</v>
      </c>
      <c r="AE288" s="227"/>
      <c r="AF288" s="227"/>
      <c r="AG288" s="227"/>
      <c r="AH288" s="227"/>
      <c r="AI288" s="227"/>
      <c r="AJ288" s="227"/>
      <c r="AK288" s="227"/>
      <c r="AL288" s="227"/>
      <c r="AM288" s="227"/>
    </row>
    <row r="289" spans="1:39" ht="14.1" customHeight="1">
      <c r="A289" s="25"/>
      <c r="B289" s="226" t="e">
        <f>IF(J289=0,"Het verdeelbord werd niet voorzien door DX Electro bvba. Wordt geassembleerd , geplaatst en aangesloten door uw installateur","DX Electro bvba assembleert,cableert en plaatst het verdeelbord(alle productdetails en plaatsingskost hieronder)")</f>
        <v>#REF!</v>
      </c>
      <c r="C289" s="226"/>
      <c r="D289" s="226"/>
      <c r="E289" s="226"/>
      <c r="F289" s="226"/>
      <c r="G289" s="226"/>
      <c r="H289" s="226"/>
      <c r="I289" s="226"/>
      <c r="J289" s="59" t="e">
        <f>IF(#REF!="DX ELECTRO bvba",1,0)</f>
        <v>#REF!</v>
      </c>
      <c r="K289" s="125"/>
      <c r="AC289" s="25"/>
      <c r="AD289" s="226" t="s">
        <v>693</v>
      </c>
      <c r="AE289" s="226"/>
      <c r="AF289" s="226"/>
      <c r="AG289" s="226"/>
      <c r="AH289" s="226"/>
      <c r="AI289" s="226"/>
      <c r="AJ289" s="226"/>
      <c r="AK289" s="226"/>
      <c r="AL289" s="59">
        <v>0</v>
      </c>
      <c r="AM289" s="125"/>
    </row>
    <row r="290" spans="1:39" ht="14.1" customHeight="1">
      <c r="A290" s="25" t="e">
        <f t="shared" ref="A290:A306" si="29">IF(J290=1,"HIDE","")</f>
        <v>#REF!</v>
      </c>
      <c r="B290" s="226" t="e">
        <f>IF(J290=0,"De installateur voorziet een aparte beveiliging 2P/6A voor de Crestron-processor","WIJ voorzien het verdeelbord &gt;&gt;&gt; deze lijn zal worden weggefilterd")</f>
        <v>#REF!</v>
      </c>
      <c r="C290" s="226"/>
      <c r="D290" s="226"/>
      <c r="E290" s="226"/>
      <c r="F290" s="226"/>
      <c r="G290" s="226"/>
      <c r="H290" s="226"/>
      <c r="I290" s="226"/>
      <c r="J290" s="59" t="e">
        <f>IF(#REF!="DX ELECTRO bvba",1,0)</f>
        <v>#REF!</v>
      </c>
      <c r="K290" s="125"/>
      <c r="AC290" s="25" t="s">
        <v>609</v>
      </c>
      <c r="AD290" s="226" t="s">
        <v>694</v>
      </c>
      <c r="AE290" s="226"/>
      <c r="AF290" s="226"/>
      <c r="AG290" s="226"/>
      <c r="AH290" s="226"/>
      <c r="AI290" s="226"/>
      <c r="AJ290" s="226"/>
      <c r="AK290" s="226"/>
      <c r="AL290" s="59">
        <v>0</v>
      </c>
      <c r="AM290" s="125"/>
    </row>
    <row r="291" spans="1:39" ht="14.1" customHeight="1">
      <c r="A291" s="25" t="e">
        <f t="shared" si="29"/>
        <v>#REF!</v>
      </c>
      <c r="B291" s="226" t="e">
        <f>IF(J291=0,"De installateur voorziet een aparte beveiliging 2P/6A voor de Crestron-voeding(en) (DIN-PSW50)","WIJ voorzien het verdeelbord &gt;&gt;&gt; deze lijn zal worden weggefilterd")</f>
        <v>#REF!</v>
      </c>
      <c r="C291" s="226"/>
      <c r="D291" s="226"/>
      <c r="E291" s="226"/>
      <c r="F291" s="226"/>
      <c r="G291" s="226"/>
      <c r="H291" s="226"/>
      <c r="I291" s="226"/>
      <c r="J291" s="59" t="e">
        <f>IF(#REF!="DX ELECTRO bvba",1,0)</f>
        <v>#REF!</v>
      </c>
      <c r="K291" s="125"/>
      <c r="AC291" s="25" t="s">
        <v>609</v>
      </c>
      <c r="AD291" s="226" t="s">
        <v>695</v>
      </c>
      <c r="AE291" s="226"/>
      <c r="AF291" s="226"/>
      <c r="AG291" s="226"/>
      <c r="AH291" s="226"/>
      <c r="AI291" s="226"/>
      <c r="AJ291" s="226"/>
      <c r="AK291" s="226"/>
      <c r="AL291" s="59">
        <v>0</v>
      </c>
      <c r="AM291" s="125"/>
    </row>
    <row r="292" spans="1:39" ht="14.1" customHeight="1">
      <c r="A292" s="25" t="e">
        <f t="shared" si="29"/>
        <v>#REF!</v>
      </c>
      <c r="B292" s="226" t="e">
        <f>IF(J292=0,"De installateur voorziet een aparte beveiliging 2P/6A voor de INPUT-voeding(en) (voorkeur=Schneider ABL 8MEM24012 )","WIJ voorzien het verdeelbord &gt;&gt;&gt; deze lijn zal worden weggefilterd")</f>
        <v>#REF!</v>
      </c>
      <c r="C292" s="226"/>
      <c r="D292" s="226"/>
      <c r="E292" s="226"/>
      <c r="F292" s="226"/>
      <c r="G292" s="226"/>
      <c r="H292" s="226"/>
      <c r="I292" s="226"/>
      <c r="J292" s="59" t="e">
        <f>IF(#REF!="DX ELECTRO bvba",1,0)</f>
        <v>#REF!</v>
      </c>
      <c r="K292" s="125"/>
      <c r="AC292" s="25" t="s">
        <v>609</v>
      </c>
      <c r="AD292" s="226" t="s">
        <v>696</v>
      </c>
      <c r="AE292" s="226"/>
      <c r="AF292" s="226"/>
      <c r="AG292" s="226"/>
      <c r="AH292" s="226"/>
      <c r="AI292" s="226"/>
      <c r="AJ292" s="226"/>
      <c r="AK292" s="226"/>
      <c r="AL292" s="59">
        <v>0</v>
      </c>
      <c r="AM292" s="125"/>
    </row>
    <row r="293" spans="1:39" ht="14.1" customHeight="1">
      <c r="A293" s="25" t="e">
        <f t="shared" si="29"/>
        <v>#REF!</v>
      </c>
      <c r="B293" s="226" t="e">
        <f>IF(J293=0,CONCATENATE("De installateur voorziet ",#REF!," kringen 2P/16A voor de ",#REF!+#REF!," voorziene lichtpunten"),"WIJ voorzien het verdeelbord &gt;&gt;&gt; deze lijn zal worden weggefilterd")</f>
        <v>#REF!</v>
      </c>
      <c r="C293" s="226"/>
      <c r="D293" s="226"/>
      <c r="E293" s="226"/>
      <c r="F293" s="226"/>
      <c r="G293" s="226"/>
      <c r="H293" s="226"/>
      <c r="I293" s="226"/>
      <c r="J293" s="59" t="e">
        <f>IF(#REF!="DX ELECTRO bvba",1,0)</f>
        <v>#REF!</v>
      </c>
      <c r="K293" s="125"/>
      <c r="AC293" s="25" t="s">
        <v>609</v>
      </c>
      <c r="AD293" s="226" t="s">
        <v>771</v>
      </c>
      <c r="AE293" s="226"/>
      <c r="AF293" s="226"/>
      <c r="AG293" s="226"/>
      <c r="AH293" s="226"/>
      <c r="AI293" s="226"/>
      <c r="AJ293" s="226"/>
      <c r="AK293" s="226"/>
      <c r="AL293" s="59">
        <v>0</v>
      </c>
      <c r="AM293" s="125"/>
    </row>
    <row r="294" spans="1:39" ht="14.1" customHeight="1">
      <c r="A294" s="25" t="e">
        <f t="shared" si="29"/>
        <v>#REF!</v>
      </c>
      <c r="B294" s="226" t="e">
        <f>IF(J293=0,CONCATENATE("De installateur voorziet ",#REF!," kring(en) 2P/20A voor de voorziene APPARATEN waarbij APARTE kring vereist is"),"WIJ voorzien het verdeelbord &gt;&gt;&gt; deze lijn zal worden weggefilterd")</f>
        <v>#REF!</v>
      </c>
      <c r="C294" s="226"/>
      <c r="D294" s="226"/>
      <c r="E294" s="226"/>
      <c r="F294" s="226"/>
      <c r="G294" s="226"/>
      <c r="H294" s="226"/>
      <c r="I294" s="226"/>
      <c r="J294" s="59" t="e">
        <f>IF(#REF!="DX ELECTRO bvba",1,0)</f>
        <v>#REF!</v>
      </c>
      <c r="K294" s="125"/>
      <c r="AC294" s="25" t="s">
        <v>609</v>
      </c>
      <c r="AD294" s="226" t="s">
        <v>697</v>
      </c>
      <c r="AE294" s="226"/>
      <c r="AF294" s="226"/>
      <c r="AG294" s="226"/>
      <c r="AH294" s="226"/>
      <c r="AI294" s="226"/>
      <c r="AJ294" s="226"/>
      <c r="AK294" s="226"/>
      <c r="AL294" s="59">
        <v>0</v>
      </c>
      <c r="AM294" s="125"/>
    </row>
    <row r="295" spans="1:39" ht="14.1" customHeight="1">
      <c r="A295" s="25" t="e">
        <f t="shared" si="29"/>
        <v>#REF!</v>
      </c>
      <c r="B295" s="226" t="e">
        <f>IF(J294=0,CONCATENATE("De installateur voorziet ",(#REF!+#REF!)," kring(en) 2P/20A voor de ",(#REF!+#REF!)," voorziene stopcontacten bovenop de hierboven vermeldde aparte kringen 2P/20A"),"WIJ voorzien het verdeelbord &gt;&gt;&gt; deze lijn zal worden weggefilterd")</f>
        <v>#REF!</v>
      </c>
      <c r="C295" s="226"/>
      <c r="D295" s="226"/>
      <c r="E295" s="226"/>
      <c r="F295" s="226"/>
      <c r="G295" s="226"/>
      <c r="H295" s="226"/>
      <c r="I295" s="226"/>
      <c r="J295" s="59" t="e">
        <f>IF(#REF!="DX ELECTRO bvba",1,0)</f>
        <v>#REF!</v>
      </c>
      <c r="K295" s="125"/>
      <c r="AC295" s="25" t="s">
        <v>609</v>
      </c>
      <c r="AD295" s="226" t="s">
        <v>760</v>
      </c>
      <c r="AE295" s="226"/>
      <c r="AF295" s="226"/>
      <c r="AG295" s="226"/>
      <c r="AH295" s="226"/>
      <c r="AI295" s="226"/>
      <c r="AJ295" s="226"/>
      <c r="AK295" s="226"/>
      <c r="AL295" s="59">
        <v>0</v>
      </c>
      <c r="AM295" s="125"/>
    </row>
    <row r="296" spans="1:39" ht="14.1" customHeight="1">
      <c r="A296" s="25" t="e">
        <f t="shared" si="29"/>
        <v>#REF!</v>
      </c>
      <c r="B296" s="226" t="e">
        <f>IF(J296=0,CONCATENATE("De installateur voorziet ",#REF!," kring(en) 2P/20A voor de stopcontacten van de ",#REF!," voorziene badkamer(s)"),"WIJ voorzien het verdeelbord &gt;&gt;&gt; deze lijn zal worden weggefilterd")</f>
        <v>#REF!</v>
      </c>
      <c r="C296" s="226"/>
      <c r="D296" s="226"/>
      <c r="E296" s="226"/>
      <c r="F296" s="226"/>
      <c r="G296" s="226"/>
      <c r="H296" s="226"/>
      <c r="I296" s="226"/>
      <c r="J296" s="59" t="e">
        <f>IF(#REF!="DX ELECTRO bvba",1,0)</f>
        <v>#REF!</v>
      </c>
      <c r="K296" s="125"/>
      <c r="AC296" s="25" t="s">
        <v>609</v>
      </c>
      <c r="AD296" s="226" t="s">
        <v>698</v>
      </c>
      <c r="AE296" s="226"/>
      <c r="AF296" s="226"/>
      <c r="AG296" s="226"/>
      <c r="AH296" s="226"/>
      <c r="AI296" s="226"/>
      <c r="AJ296" s="226"/>
      <c r="AK296" s="226"/>
      <c r="AL296" s="59">
        <v>0</v>
      </c>
      <c r="AM296" s="125"/>
    </row>
    <row r="297" spans="1:39" ht="14.1" customHeight="1">
      <c r="A297" s="25" t="e">
        <f>IF(K297="HIDEHIDE","HIDE","")</f>
        <v>#REF!</v>
      </c>
      <c r="B297" s="226" t="e">
        <f>IF(J297=0,"De installateur voorziet een aparte beveiliging 2P/16A voor de AUDIO-apparatuur","WIJ voorzien het verdeelbord &gt;&gt;&gt; deze lijn zal worden weggefilterd")</f>
        <v>#REF!</v>
      </c>
      <c r="C297" s="226"/>
      <c r="D297" s="226"/>
      <c r="E297" s="226"/>
      <c r="F297" s="226"/>
      <c r="G297" s="226"/>
      <c r="H297" s="226"/>
      <c r="I297" s="226"/>
      <c r="J297" s="59" t="e">
        <f>IF(#REF!="DX ELECTRO bvba",1,0)</f>
        <v>#REF!</v>
      </c>
      <c r="K297" s="126" t="e">
        <f>CONCATENATE(IF(J297=1,"HIDE",""),IF(#REF!=0,"HIDE",""))</f>
        <v>#REF!</v>
      </c>
      <c r="AC297" s="25" t="s">
        <v>609</v>
      </c>
      <c r="AD297" s="226" t="s">
        <v>699</v>
      </c>
      <c r="AE297" s="226"/>
      <c r="AF297" s="226"/>
      <c r="AG297" s="226"/>
      <c r="AH297" s="226"/>
      <c r="AI297" s="226"/>
      <c r="AJ297" s="226"/>
      <c r="AK297" s="226"/>
      <c r="AL297" s="59">
        <v>0</v>
      </c>
      <c r="AM297" s="126" t="s">
        <v>609</v>
      </c>
    </row>
    <row r="298" spans="1:39" ht="14.1" customHeight="1">
      <c r="A298" s="25" t="e">
        <f>IF(K298="HIDEHIDE","HIDE","")</f>
        <v>#REF!</v>
      </c>
      <c r="B298" s="226" t="e">
        <f>IF(J298=0,"De installateur voorziet een aparte beveiliging 2P/16A voor de VIDEO-apparatuur","WIJ voorzien het verdeelbord &gt;&gt;&gt; deze lijn zal worden weggefilterd")</f>
        <v>#REF!</v>
      </c>
      <c r="C298" s="226"/>
      <c r="D298" s="226"/>
      <c r="E298" s="226"/>
      <c r="F298" s="226"/>
      <c r="G298" s="226"/>
      <c r="H298" s="226"/>
      <c r="I298" s="226"/>
      <c r="J298" s="59" t="e">
        <f>IF(#REF!="DX ELECTRO bvba",1,0)</f>
        <v>#REF!</v>
      </c>
      <c r="K298" s="125" t="e">
        <f>CONCATENATE(IF(J298=1,"HIDE",""),IF(#REF!=0,"HIDE",""))</f>
        <v>#REF!</v>
      </c>
      <c r="AC298" s="25" t="s">
        <v>609</v>
      </c>
      <c r="AD298" s="226" t="s">
        <v>700</v>
      </c>
      <c r="AE298" s="226"/>
      <c r="AF298" s="226"/>
      <c r="AG298" s="226"/>
      <c r="AH298" s="226"/>
      <c r="AI298" s="226"/>
      <c r="AJ298" s="226"/>
      <c r="AK298" s="226"/>
      <c r="AL298" s="59">
        <v>0</v>
      </c>
      <c r="AM298" s="125" t="s">
        <v>609</v>
      </c>
    </row>
    <row r="299" spans="1:39" ht="14.1" customHeight="1">
      <c r="A299" s="25" t="e">
        <f>IF(K299="HIDEHIDE","HIDE","")</f>
        <v>#REF!</v>
      </c>
      <c r="B299" s="226" t="e">
        <f>IF(J299=0,"De installateur voorziet een aparte beveiliging 2P/16A voor de VERWARMINGSTURING(temperatuursinterface + electroventielen)","WIJ voorzien het verdeelbord &gt;&gt;&gt; deze lijn zal worden weggefilterd")</f>
        <v>#REF!</v>
      </c>
      <c r="C299" s="226"/>
      <c r="D299" s="226"/>
      <c r="E299" s="226"/>
      <c r="F299" s="226"/>
      <c r="G299" s="226"/>
      <c r="H299" s="226"/>
      <c r="I299" s="226"/>
      <c r="J299" s="59" t="e">
        <f>IF(#REF!="DX ELECTRO bvba",1,0)</f>
        <v>#REF!</v>
      </c>
      <c r="K299" s="125" t="e">
        <f>CONCATENATE(IF(J299=1,"HIDE",""),IF(#REF!=0,"HIDE",""))</f>
        <v>#REF!</v>
      </c>
      <c r="AC299" s="25" t="s">
        <v>609</v>
      </c>
      <c r="AD299" s="226" t="s">
        <v>701</v>
      </c>
      <c r="AE299" s="226"/>
      <c r="AF299" s="226"/>
      <c r="AG299" s="226"/>
      <c r="AH299" s="226"/>
      <c r="AI299" s="226"/>
      <c r="AJ299" s="226"/>
      <c r="AK299" s="226"/>
      <c r="AL299" s="59">
        <v>0</v>
      </c>
      <c r="AM299" s="125" t="s">
        <v>609</v>
      </c>
    </row>
    <row r="300" spans="1:39" ht="14.1" customHeight="1">
      <c r="A300" s="25" t="e">
        <f t="shared" si="29"/>
        <v>#REF!</v>
      </c>
      <c r="B300" s="226" t="e">
        <f>IF(J300=0,"De installateur voorziet een aparte voeding 24VDC/2A op beveiliging 2P/6A voor de Crestron-inputs","WIJ voorzien het verdeelbord &gt;&gt;&gt; deze lijn zal worden weggefilterd")</f>
        <v>#REF!</v>
      </c>
      <c r="C300" s="226"/>
      <c r="D300" s="226"/>
      <c r="E300" s="226"/>
      <c r="F300" s="226"/>
      <c r="G300" s="226"/>
      <c r="H300" s="226"/>
      <c r="I300" s="226"/>
      <c r="J300" s="59" t="e">
        <f>IF(#REF!="DX ELECTRO bvba",1,0)</f>
        <v>#REF!</v>
      </c>
      <c r="K300" s="125"/>
      <c r="AC300" s="25" t="s">
        <v>609</v>
      </c>
      <c r="AD300" s="226" t="s">
        <v>702</v>
      </c>
      <c r="AE300" s="226"/>
      <c r="AF300" s="226"/>
      <c r="AG300" s="226"/>
      <c r="AH300" s="226"/>
      <c r="AI300" s="226"/>
      <c r="AJ300" s="226"/>
      <c r="AK300" s="226"/>
      <c r="AL300" s="59">
        <v>0</v>
      </c>
      <c r="AM300" s="125"/>
    </row>
    <row r="301" spans="1:39" ht="14.1" customHeight="1">
      <c r="A301" s="25" t="e">
        <f t="shared" si="29"/>
        <v>#REF!</v>
      </c>
      <c r="B301" s="226" t="e">
        <f>IF(J301=0,"De installateur voorziet 2 schemerschakelaars op beveiliging 2P/16A (vb:type Schneider IC200). Dit om alle mogelijkheden rond Rationeel Energiebeheer mogelijk te houden","WIJ voorzien het verdeelbord &gt;&gt;&gt; deze lijn zal worden weggefilterd")</f>
        <v>#REF!</v>
      </c>
      <c r="C301" s="226"/>
      <c r="D301" s="226"/>
      <c r="E301" s="226"/>
      <c r="F301" s="226"/>
      <c r="G301" s="226"/>
      <c r="H301" s="226"/>
      <c r="I301" s="226"/>
      <c r="J301" s="59" t="e">
        <f>IF(#REF!="DX ELECTRO bvba",1,0)</f>
        <v>#REF!</v>
      </c>
      <c r="K301" s="125"/>
      <c r="AC301" s="25" t="s">
        <v>609</v>
      </c>
      <c r="AD301" s="226" t="s">
        <v>703</v>
      </c>
      <c r="AE301" s="226"/>
      <c r="AF301" s="226"/>
      <c r="AG301" s="226"/>
      <c r="AH301" s="226"/>
      <c r="AI301" s="226"/>
      <c r="AJ301" s="226"/>
      <c r="AK301" s="226"/>
      <c r="AL301" s="59">
        <v>0</v>
      </c>
      <c r="AM301" s="125"/>
    </row>
    <row r="302" spans="1:39" ht="14.1" customHeight="1">
      <c r="A302" s="25" t="e">
        <f>IF(J302=1,"HIDE","")</f>
        <v>#REF!</v>
      </c>
      <c r="B302" s="226" t="e">
        <f>IF(J302=0,CONCATENATE("De installateur voorziet ",#REF!, " enkelpolige relais om de ",#REF!," voorziene bewegingsmelders BUITEN aan te sluiten op de resp. Crestron-inputs"),"WIJ voorzien het verdeelbord &gt;&gt;&gt; deze lijn zal worden weggefilterd")</f>
        <v>#REF!</v>
      </c>
      <c r="C302" s="226"/>
      <c r="D302" s="226"/>
      <c r="E302" s="226"/>
      <c r="F302" s="226"/>
      <c r="G302" s="226"/>
      <c r="H302" s="226"/>
      <c r="I302" s="226"/>
      <c r="J302" s="59" t="e">
        <f>IF(#REF!="DX ELECTRO bvba",1,0)</f>
        <v>#REF!</v>
      </c>
      <c r="K302" s="125" t="e">
        <f>CONCATENATE(IF(J302=1,"HIDE",""),IF(#REF!=0,"HIDE",""))</f>
        <v>#REF!</v>
      </c>
      <c r="AC302" s="25" t="s">
        <v>609</v>
      </c>
      <c r="AD302" s="226" t="s">
        <v>779</v>
      </c>
      <c r="AE302" s="226"/>
      <c r="AF302" s="226"/>
      <c r="AG302" s="226"/>
      <c r="AH302" s="226"/>
      <c r="AI302" s="226"/>
      <c r="AJ302" s="226"/>
      <c r="AK302" s="226"/>
      <c r="AL302" s="59">
        <v>0</v>
      </c>
      <c r="AM302" s="125" t="s">
        <v>609</v>
      </c>
    </row>
    <row r="303" spans="1:39" ht="14.1" customHeight="1">
      <c r="A303" s="25" t="e">
        <f t="shared" si="29"/>
        <v>#REF!</v>
      </c>
      <c r="B303" s="226" t="e">
        <f>IF(J303=0,CONCATENATE("De installateur voorziet een dubbelpolige relais voor ieder lichtpunt op badkamer(s) en sluit deze aan op de resp. Crestron-outputs "),"WIJ voorzien het verdeelbord &gt;&gt;&gt; deze lijn zal worden weggefilterd")</f>
        <v>#REF!</v>
      </c>
      <c r="C303" s="226"/>
      <c r="D303" s="226"/>
      <c r="E303" s="226"/>
      <c r="F303" s="226"/>
      <c r="G303" s="226"/>
      <c r="H303" s="226"/>
      <c r="I303" s="226"/>
      <c r="J303" s="59" t="e">
        <f>IF(#REF!="DX ELECTRO bvba",1,0)</f>
        <v>#REF!</v>
      </c>
      <c r="K303" s="125"/>
      <c r="AC303" s="25" t="s">
        <v>609</v>
      </c>
      <c r="AD303" s="226" t="s">
        <v>705</v>
      </c>
      <c r="AE303" s="226"/>
      <c r="AF303" s="226"/>
      <c r="AG303" s="226"/>
      <c r="AH303" s="226"/>
      <c r="AI303" s="226"/>
      <c r="AJ303" s="226"/>
      <c r="AK303" s="226"/>
      <c r="AL303" s="59">
        <v>0</v>
      </c>
      <c r="AM303" s="125"/>
    </row>
    <row r="304" spans="1:39" ht="14.1" customHeight="1">
      <c r="A304" s="25" t="e">
        <f t="shared" si="29"/>
        <v>#REF!</v>
      </c>
      <c r="B304" s="226" t="e">
        <f>IF(J304=0,"De installateur sluit alle INPUTS en OUTPUTS aan via rijgklemmen en voegt de klemmenlijst toe aan het uitvoeringsdossier","WIJ voorzien het verdeelbord &gt;&gt;&gt; deze lijn zal worden weggefilterd")</f>
        <v>#REF!</v>
      </c>
      <c r="C304" s="226"/>
      <c r="D304" s="226"/>
      <c r="E304" s="226"/>
      <c r="F304" s="226"/>
      <c r="G304" s="226"/>
      <c r="H304" s="226"/>
      <c r="I304" s="226"/>
      <c r="J304" s="59" t="e">
        <f>IF(#REF!="DX ELECTRO bvba",1,0)</f>
        <v>#REF!</v>
      </c>
      <c r="K304" s="125"/>
      <c r="AC304" s="25" t="s">
        <v>609</v>
      </c>
      <c r="AD304" s="226" t="s">
        <v>706</v>
      </c>
      <c r="AE304" s="226"/>
      <c r="AF304" s="226"/>
      <c r="AG304" s="226"/>
      <c r="AH304" s="226"/>
      <c r="AI304" s="226"/>
      <c r="AJ304" s="226"/>
      <c r="AK304" s="226"/>
      <c r="AL304" s="59">
        <v>0</v>
      </c>
      <c r="AM304" s="125"/>
    </row>
    <row r="305" spans="1:39" ht="14.1" customHeight="1">
      <c r="A305" s="25" t="e">
        <f t="shared" si="29"/>
        <v>#REF!</v>
      </c>
      <c r="B305" s="226" t="e">
        <f>IF(J305=0,"Alle wijzigingen aan het uitvoeringsdossier worden op regelmatige tijdstippen doorgegeven(mail) aan DX electro bvba","WIJ voorzien het verdeelbord &gt;&gt;&gt; deze lijn zal worden weggefilterd")</f>
        <v>#REF!</v>
      </c>
      <c r="C305" s="226"/>
      <c r="D305" s="226"/>
      <c r="E305" s="226"/>
      <c r="F305" s="226"/>
      <c r="G305" s="226"/>
      <c r="H305" s="226"/>
      <c r="I305" s="226"/>
      <c r="J305" s="59" t="e">
        <f>IF(#REF!="DX ELECTRO bvba",1,0)</f>
        <v>#REF!</v>
      </c>
      <c r="K305" s="125"/>
      <c r="AC305" s="25" t="s">
        <v>609</v>
      </c>
      <c r="AD305" s="226" t="s">
        <v>707</v>
      </c>
      <c r="AE305" s="226"/>
      <c r="AF305" s="226"/>
      <c r="AG305" s="226"/>
      <c r="AH305" s="226"/>
      <c r="AI305" s="226"/>
      <c r="AJ305" s="226"/>
      <c r="AK305" s="226"/>
      <c r="AL305" s="59">
        <v>0</v>
      </c>
      <c r="AM305" s="125"/>
    </row>
    <row r="306" spans="1:39" ht="14.1" customHeight="1">
      <c r="A306" s="25" t="e">
        <f t="shared" si="29"/>
        <v>#REF!</v>
      </c>
      <c r="B306" s="226" t="e">
        <f>IF(J306=0,"Op vraag van de installateur komen wij graag langs voor het samen assembleren en cableren van het verdeelbord","WIJ voorzien het verdeelbord &gt;&gt;&gt; deze lijn zal worden weggefilterd")</f>
        <v>#REF!</v>
      </c>
      <c r="C306" s="226"/>
      <c r="D306" s="226"/>
      <c r="E306" s="226"/>
      <c r="F306" s="226"/>
      <c r="G306" s="226"/>
      <c r="H306" s="226"/>
      <c r="I306" s="226"/>
      <c r="J306" s="59" t="e">
        <f>IF(#REF!="DX ELECTRO bvba",1,0)</f>
        <v>#REF!</v>
      </c>
      <c r="K306" s="125"/>
      <c r="AC306" s="25" t="s">
        <v>609</v>
      </c>
      <c r="AD306" s="226" t="s">
        <v>708</v>
      </c>
      <c r="AE306" s="226"/>
      <c r="AF306" s="226"/>
      <c r="AG306" s="226"/>
      <c r="AH306" s="226"/>
      <c r="AI306" s="226"/>
      <c r="AJ306" s="226"/>
      <c r="AK306" s="226"/>
      <c r="AL306" s="59">
        <v>0</v>
      </c>
      <c r="AM306" s="125"/>
    </row>
    <row r="307" spans="1:39" ht="20.100000000000001" hidden="1" customHeight="1">
      <c r="A307" s="25" t="e">
        <f>IF(J307=0,"HIDE","")</f>
        <v>#REF!</v>
      </c>
      <c r="B307" s="224" t="s">
        <v>483</v>
      </c>
      <c r="C307" s="224"/>
      <c r="D307" s="224"/>
      <c r="E307" s="224"/>
      <c r="F307" s="224"/>
      <c r="G307" s="38"/>
      <c r="H307" s="38"/>
      <c r="I307" s="38"/>
      <c r="J307" s="59" t="e">
        <f>SUM(J309:J337)</f>
        <v>#REF!</v>
      </c>
      <c r="K307" s="127"/>
      <c r="AC307" s="25" t="s">
        <v>613</v>
      </c>
      <c r="AD307" s="224" t="s">
        <v>483</v>
      </c>
      <c r="AE307" s="224"/>
      <c r="AF307" s="224"/>
      <c r="AG307" s="224"/>
      <c r="AH307" s="224"/>
      <c r="AI307" s="38"/>
      <c r="AJ307" s="38"/>
      <c r="AK307" s="38"/>
      <c r="AL307" s="59">
        <v>0</v>
      </c>
      <c r="AM307" s="127"/>
    </row>
    <row r="308" spans="1:39" ht="14.1" hidden="1" customHeight="1">
      <c r="A308" s="25" t="e">
        <f t="shared" ref="A308:A371" si="30">IF(J308=0,"HIDE","")</f>
        <v>#REF!</v>
      </c>
      <c r="B308" s="95" t="e">
        <f>VLOOKUP(H308,#REF!,2,FALSE)</f>
        <v>#REF!</v>
      </c>
      <c r="C308" s="189" t="s">
        <v>325</v>
      </c>
      <c r="D308" s="189"/>
      <c r="E308" s="189"/>
      <c r="F308" s="189"/>
      <c r="G308" s="189"/>
      <c r="H308" s="61" t="s">
        <v>332</v>
      </c>
      <c r="I308" s="39" t="e">
        <f>VLOOKUP(H308,#REF!,3,FALSE)</f>
        <v>#REF!</v>
      </c>
      <c r="J308" s="62" t="e">
        <f>#REF!*IF(#REF!="3-fasig",1,0)</f>
        <v>#REF!</v>
      </c>
      <c r="K308" s="39" t="e">
        <f t="shared" ref="K308:K585" si="31">I308*J308</f>
        <v>#REF!</v>
      </c>
      <c r="AC308" s="25" t="s">
        <v>613</v>
      </c>
      <c r="AD308" s="95" t="s">
        <v>412</v>
      </c>
      <c r="AE308" s="189" t="s">
        <v>325</v>
      </c>
      <c r="AF308" s="189"/>
      <c r="AG308" s="189"/>
      <c r="AH308" s="189"/>
      <c r="AI308" s="189"/>
      <c r="AJ308" s="61" t="s">
        <v>332</v>
      </c>
      <c r="AK308" s="39">
        <v>103.02</v>
      </c>
      <c r="AL308" s="62">
        <v>0</v>
      </c>
      <c r="AM308" s="39">
        <v>0</v>
      </c>
    </row>
    <row r="309" spans="1:39" ht="14.1" hidden="1" customHeight="1">
      <c r="A309" s="25" t="e">
        <f t="shared" si="30"/>
        <v>#REF!</v>
      </c>
      <c r="B309" s="95" t="e">
        <f>VLOOKUP(H309,#REF!,2,FALSE)</f>
        <v>#REF!</v>
      </c>
      <c r="C309" s="189" t="s">
        <v>326</v>
      </c>
      <c r="D309" s="189"/>
      <c r="E309" s="189"/>
      <c r="F309" s="189"/>
      <c r="G309" s="189"/>
      <c r="H309" s="61" t="s">
        <v>330</v>
      </c>
      <c r="I309" s="39" t="e">
        <f>VLOOKUP(H309,#REF!,3,FALSE)</f>
        <v>#REF!</v>
      </c>
      <c r="J309" s="62" t="e">
        <f>#REF!*IF(#REF!="3-fasig",1,0)</f>
        <v>#REF!</v>
      </c>
      <c r="K309" s="39" t="e">
        <f t="shared" si="31"/>
        <v>#REF!</v>
      </c>
      <c r="AC309" s="25" t="s">
        <v>613</v>
      </c>
      <c r="AD309" s="95" t="s">
        <v>410</v>
      </c>
      <c r="AE309" s="189" t="s">
        <v>326</v>
      </c>
      <c r="AF309" s="189"/>
      <c r="AG309" s="189"/>
      <c r="AH309" s="189"/>
      <c r="AI309" s="189"/>
      <c r="AJ309" s="61" t="s">
        <v>330</v>
      </c>
      <c r="AK309" s="39">
        <v>114.07</v>
      </c>
      <c r="AL309" s="62">
        <v>0</v>
      </c>
      <c r="AM309" s="39">
        <v>0</v>
      </c>
    </row>
    <row r="310" spans="1:39" ht="14.1" hidden="1" customHeight="1">
      <c r="A310" s="25" t="e">
        <f t="shared" si="30"/>
        <v>#REF!</v>
      </c>
      <c r="B310" s="95" t="e">
        <f>VLOOKUP(H310,#REF!,2,FALSE)</f>
        <v>#REF!</v>
      </c>
      <c r="C310" s="189" t="s">
        <v>327</v>
      </c>
      <c r="D310" s="189"/>
      <c r="E310" s="189"/>
      <c r="F310" s="189"/>
      <c r="G310" s="189"/>
      <c r="H310" s="61" t="s">
        <v>331</v>
      </c>
      <c r="I310" s="39" t="e">
        <f>VLOOKUP(H310,#REF!,3,FALSE)</f>
        <v>#REF!</v>
      </c>
      <c r="J310" s="62" t="e">
        <f>#REF!*IF(#REF!="MONO",1,0)</f>
        <v>#REF!</v>
      </c>
      <c r="K310" s="39" t="e">
        <f t="shared" si="31"/>
        <v>#REF!</v>
      </c>
      <c r="AC310" s="25" t="s">
        <v>613</v>
      </c>
      <c r="AD310" s="95" t="s">
        <v>411</v>
      </c>
      <c r="AE310" s="189" t="s">
        <v>327</v>
      </c>
      <c r="AF310" s="189"/>
      <c r="AG310" s="189"/>
      <c r="AH310" s="189"/>
      <c r="AI310" s="189"/>
      <c r="AJ310" s="61" t="s">
        <v>331</v>
      </c>
      <c r="AK310" s="39">
        <v>111.32</v>
      </c>
      <c r="AL310" s="62">
        <v>0</v>
      </c>
      <c r="AM310" s="39">
        <v>0</v>
      </c>
    </row>
    <row r="311" spans="1:39" ht="14.1" hidden="1" customHeight="1">
      <c r="A311" s="25" t="e">
        <f t="shared" si="30"/>
        <v>#REF!</v>
      </c>
      <c r="B311" s="95" t="e">
        <f>VLOOKUP(H311,#REF!,2,FALSE)</f>
        <v>#REF!</v>
      </c>
      <c r="C311" s="189" t="s">
        <v>328</v>
      </c>
      <c r="D311" s="189"/>
      <c r="E311" s="189"/>
      <c r="F311" s="189"/>
      <c r="G311" s="189"/>
      <c r="H311" s="61" t="s">
        <v>329</v>
      </c>
      <c r="I311" s="39" t="e">
        <f>VLOOKUP(H311,#REF!,3,FALSE)</f>
        <v>#REF!</v>
      </c>
      <c r="J311" s="62" t="e">
        <f>#REF!*IF(#REF!="MONO",1,0)</f>
        <v>#REF!</v>
      </c>
      <c r="K311" s="39" t="e">
        <f t="shared" si="31"/>
        <v>#REF!</v>
      </c>
      <c r="AC311" s="25" t="s">
        <v>613</v>
      </c>
      <c r="AD311" s="95" t="s">
        <v>409</v>
      </c>
      <c r="AE311" s="189" t="s">
        <v>328</v>
      </c>
      <c r="AF311" s="189"/>
      <c r="AG311" s="189"/>
      <c r="AH311" s="189"/>
      <c r="AI311" s="189"/>
      <c r="AJ311" s="61" t="s">
        <v>329</v>
      </c>
      <c r="AK311" s="39">
        <v>128.76</v>
      </c>
      <c r="AL311" s="62">
        <v>0</v>
      </c>
      <c r="AM311" s="39">
        <v>0</v>
      </c>
    </row>
    <row r="312" spans="1:39" ht="14.1" hidden="1" customHeight="1">
      <c r="A312" s="25" t="e">
        <f t="shared" si="30"/>
        <v>#REF!</v>
      </c>
      <c r="B312" s="95" t="e">
        <f>VLOOKUP(H312,#REF!,2,FALSE)</f>
        <v>#REF!</v>
      </c>
      <c r="C312" s="189" t="s">
        <v>239</v>
      </c>
      <c r="D312" s="189"/>
      <c r="E312" s="189"/>
      <c r="F312" s="189"/>
      <c r="G312" s="189"/>
      <c r="H312" s="63" t="s">
        <v>333</v>
      </c>
      <c r="I312" s="39" t="e">
        <f>VLOOKUP(H312,#REF!,3,FALSE)</f>
        <v>#REF!</v>
      </c>
      <c r="J312" s="64" t="e">
        <f>#REF!*#REF!</f>
        <v>#REF!</v>
      </c>
      <c r="K312" s="39" t="e">
        <f t="shared" si="31"/>
        <v>#REF!</v>
      </c>
      <c r="AC312" s="25" t="s">
        <v>613</v>
      </c>
      <c r="AD312" s="95" t="s">
        <v>404</v>
      </c>
      <c r="AE312" s="189" t="s">
        <v>239</v>
      </c>
      <c r="AF312" s="189"/>
      <c r="AG312" s="189"/>
      <c r="AH312" s="189"/>
      <c r="AI312" s="189"/>
      <c r="AJ312" s="63" t="s">
        <v>333</v>
      </c>
      <c r="AK312" s="39">
        <v>14.8</v>
      </c>
      <c r="AL312" s="64">
        <v>0</v>
      </c>
      <c r="AM312" s="39">
        <v>0</v>
      </c>
    </row>
    <row r="313" spans="1:39" ht="14.1" hidden="1" customHeight="1">
      <c r="A313" s="25" t="e">
        <f t="shared" si="30"/>
        <v>#REF!</v>
      </c>
      <c r="B313" s="95" t="e">
        <f>VLOOKUP(H313,#REF!,2,FALSE)</f>
        <v>#REF!</v>
      </c>
      <c r="C313" s="189" t="s">
        <v>241</v>
      </c>
      <c r="D313" s="189"/>
      <c r="E313" s="189"/>
      <c r="F313" s="189"/>
      <c r="G313" s="189"/>
      <c r="H313" s="63" t="s">
        <v>333</v>
      </c>
      <c r="I313" s="39" t="e">
        <f>VLOOKUP(H313,#REF!,3,FALSE)</f>
        <v>#REF!</v>
      </c>
      <c r="J313" s="64" t="e">
        <f>#REF!*#REF!</f>
        <v>#REF!</v>
      </c>
      <c r="K313" s="39" t="e">
        <f t="shared" si="31"/>
        <v>#REF!</v>
      </c>
      <c r="AC313" s="25" t="s">
        <v>613</v>
      </c>
      <c r="AD313" s="95" t="s">
        <v>404</v>
      </c>
      <c r="AE313" s="189" t="s">
        <v>241</v>
      </c>
      <c r="AF313" s="189"/>
      <c r="AG313" s="189"/>
      <c r="AH313" s="189"/>
      <c r="AI313" s="189"/>
      <c r="AJ313" s="63" t="s">
        <v>333</v>
      </c>
      <c r="AK313" s="39">
        <v>14.8</v>
      </c>
      <c r="AL313" s="64">
        <v>0</v>
      </c>
      <c r="AM313" s="39">
        <v>0</v>
      </c>
    </row>
    <row r="314" spans="1:39" ht="14.1" hidden="1" customHeight="1">
      <c r="A314" s="25" t="e">
        <f t="shared" si="30"/>
        <v>#REF!</v>
      </c>
      <c r="B314" s="95" t="e">
        <f>VLOOKUP(H314,#REF!,2,FALSE)</f>
        <v>#REF!</v>
      </c>
      <c r="C314" s="189" t="s">
        <v>240</v>
      </c>
      <c r="D314" s="189"/>
      <c r="E314" s="189"/>
      <c r="F314" s="189"/>
      <c r="G314" s="189"/>
      <c r="H314" s="63" t="s">
        <v>333</v>
      </c>
      <c r="I314" s="39" t="e">
        <f>VLOOKUP(H314,#REF!,3,FALSE)</f>
        <v>#REF!</v>
      </c>
      <c r="J314" s="64" t="e">
        <f>#REF!*#REF!</f>
        <v>#REF!</v>
      </c>
      <c r="K314" s="39" t="e">
        <f t="shared" si="31"/>
        <v>#REF!</v>
      </c>
      <c r="AC314" s="25" t="s">
        <v>613</v>
      </c>
      <c r="AD314" s="95" t="s">
        <v>404</v>
      </c>
      <c r="AE314" s="189" t="s">
        <v>240</v>
      </c>
      <c r="AF314" s="189"/>
      <c r="AG314" s="189"/>
      <c r="AH314" s="189"/>
      <c r="AI314" s="189"/>
      <c r="AJ314" s="63" t="s">
        <v>333</v>
      </c>
      <c r="AK314" s="39">
        <v>14.8</v>
      </c>
      <c r="AL314" s="64">
        <v>0</v>
      </c>
      <c r="AM314" s="39">
        <v>0</v>
      </c>
    </row>
    <row r="315" spans="1:39" ht="14.1" hidden="1" customHeight="1">
      <c r="A315" s="25" t="e">
        <f t="shared" si="30"/>
        <v>#REF!</v>
      </c>
      <c r="B315" s="95" t="e">
        <f>VLOOKUP(H315,#REF!,2,FALSE)</f>
        <v>#REF!</v>
      </c>
      <c r="C315" s="189" t="e">
        <f>CONCATENATE("Beveiliging voeding DIVERSE op aparte kring (6A) voor (",IF(#REF!=1,CONCATENATE(#REF!,","),""),IF(#REF!=1,CONCATENATE(#REF!,","),""),IF(#REF!=1,CONCATENATE(#REF!,","),""),IF(#REF!=1,CONCATENATE(#REF!,","),""),IF(#REF!=1,CONCATENATE(#REF!,","),""),")")</f>
        <v>#REF!</v>
      </c>
      <c r="D315" s="189"/>
      <c r="E315" s="189"/>
      <c r="F315" s="189"/>
      <c r="G315" s="189"/>
      <c r="H315" s="63" t="s">
        <v>333</v>
      </c>
      <c r="I315" s="39" t="e">
        <f>VLOOKUP(H315,#REF!,3,FALSE)</f>
        <v>#REF!</v>
      </c>
      <c r="J315" s="64" t="e">
        <f>#REF!*#REF!</f>
        <v>#REF!</v>
      </c>
      <c r="K315" s="39" t="e">
        <f t="shared" si="31"/>
        <v>#REF!</v>
      </c>
      <c r="AC315" s="25" t="s">
        <v>613</v>
      </c>
      <c r="AD315" s="95" t="s">
        <v>404</v>
      </c>
      <c r="AE315" s="189" t="s">
        <v>709</v>
      </c>
      <c r="AF315" s="189"/>
      <c r="AG315" s="189"/>
      <c r="AH315" s="189"/>
      <c r="AI315" s="189"/>
      <c r="AJ315" s="63" t="s">
        <v>333</v>
      </c>
      <c r="AK315" s="39">
        <v>14.8</v>
      </c>
      <c r="AL315" s="64">
        <v>0</v>
      </c>
      <c r="AM315" s="39">
        <v>0</v>
      </c>
    </row>
    <row r="316" spans="1:39" ht="14.1" hidden="1" customHeight="1">
      <c r="A316" s="25" t="e">
        <f t="shared" si="30"/>
        <v>#REF!</v>
      </c>
      <c r="B316" s="95" t="e">
        <f>VLOOKUP(H316,#REF!,2,FALSE)</f>
        <v>#REF!</v>
      </c>
      <c r="C316" s="189" t="s">
        <v>242</v>
      </c>
      <c r="D316" s="189"/>
      <c r="E316" s="189"/>
      <c r="F316" s="189"/>
      <c r="G316" s="189"/>
      <c r="H316" s="63" t="s">
        <v>334</v>
      </c>
      <c r="I316" s="39" t="e">
        <f>VLOOKUP(H316,#REF!,3,FALSE)</f>
        <v>#REF!</v>
      </c>
      <c r="J316" s="64" t="e">
        <f>#REF!*#REF!</f>
        <v>#REF!</v>
      </c>
      <c r="K316" s="39" t="e">
        <f t="shared" si="31"/>
        <v>#REF!</v>
      </c>
      <c r="AC316" s="25" t="s">
        <v>613</v>
      </c>
      <c r="AD316" s="95" t="s">
        <v>405</v>
      </c>
      <c r="AE316" s="189" t="s">
        <v>242</v>
      </c>
      <c r="AF316" s="189"/>
      <c r="AG316" s="189"/>
      <c r="AH316" s="189"/>
      <c r="AI316" s="189"/>
      <c r="AJ316" s="63" t="s">
        <v>334</v>
      </c>
      <c r="AK316" s="39">
        <v>14.3</v>
      </c>
      <c r="AL316" s="64">
        <v>0</v>
      </c>
      <c r="AM316" s="39">
        <v>0</v>
      </c>
    </row>
    <row r="317" spans="1:39" ht="14.1" hidden="1" customHeight="1">
      <c r="A317" s="25" t="e">
        <f t="shared" si="30"/>
        <v>#REF!</v>
      </c>
      <c r="B317" s="95" t="e">
        <f>VLOOKUP(H317,#REF!,2,FALSE)</f>
        <v>#REF!</v>
      </c>
      <c r="C317" s="189" t="s">
        <v>324</v>
      </c>
      <c r="D317" s="189"/>
      <c r="E317" s="189"/>
      <c r="F317" s="189"/>
      <c r="G317" s="189"/>
      <c r="H317" s="63" t="s">
        <v>334</v>
      </c>
      <c r="I317" s="39" t="e">
        <f>VLOOKUP(H317,#REF!,3,FALSE)</f>
        <v>#REF!</v>
      </c>
      <c r="J317" s="64" t="e">
        <f>#REF!*#REF!</f>
        <v>#REF!</v>
      </c>
      <c r="K317" s="39" t="e">
        <f t="shared" si="31"/>
        <v>#REF!</v>
      </c>
      <c r="AC317" s="25" t="s">
        <v>613</v>
      </c>
      <c r="AD317" s="95" t="s">
        <v>405</v>
      </c>
      <c r="AE317" s="189" t="s">
        <v>324</v>
      </c>
      <c r="AF317" s="189"/>
      <c r="AG317" s="189"/>
      <c r="AH317" s="189"/>
      <c r="AI317" s="189"/>
      <c r="AJ317" s="63" t="s">
        <v>334</v>
      </c>
      <c r="AK317" s="39">
        <v>14.3</v>
      </c>
      <c r="AL317" s="64">
        <v>0</v>
      </c>
      <c r="AM317" s="39">
        <v>0</v>
      </c>
    </row>
    <row r="318" spans="1:39" ht="14.1" hidden="1" customHeight="1">
      <c r="A318" s="25" t="e">
        <f t="shared" si="30"/>
        <v>#REF!</v>
      </c>
      <c r="B318" s="95" t="e">
        <f>VLOOKUP(H318,#REF!,2,FALSE)</f>
        <v>#REF!</v>
      </c>
      <c r="C318" s="189" t="s">
        <v>323</v>
      </c>
      <c r="D318" s="189"/>
      <c r="E318" s="189"/>
      <c r="F318" s="189"/>
      <c r="G318" s="189"/>
      <c r="H318" s="63" t="s">
        <v>334</v>
      </c>
      <c r="I318" s="39" t="e">
        <f>VLOOKUP(H318,#REF!,3,FALSE)</f>
        <v>#REF!</v>
      </c>
      <c r="J318" s="64" t="e">
        <f>#REF!*#REF!</f>
        <v>#REF!</v>
      </c>
      <c r="K318" s="39" t="e">
        <f t="shared" si="31"/>
        <v>#REF!</v>
      </c>
      <c r="AC318" s="25" t="s">
        <v>613</v>
      </c>
      <c r="AD318" s="95" t="s">
        <v>405</v>
      </c>
      <c r="AE318" s="189" t="s">
        <v>323</v>
      </c>
      <c r="AF318" s="189"/>
      <c r="AG318" s="189"/>
      <c r="AH318" s="189"/>
      <c r="AI318" s="189"/>
      <c r="AJ318" s="63" t="s">
        <v>334</v>
      </c>
      <c r="AK318" s="39">
        <v>14.3</v>
      </c>
      <c r="AL318" s="64">
        <v>0</v>
      </c>
      <c r="AM318" s="39">
        <v>0</v>
      </c>
    </row>
    <row r="319" spans="1:39" ht="14.1" hidden="1" customHeight="1">
      <c r="A319" s="25" t="e">
        <f t="shared" si="30"/>
        <v>#REF!</v>
      </c>
      <c r="B319" s="95" t="e">
        <f>VLOOKUP(H319,#REF!,2,FALSE)</f>
        <v>#REF!</v>
      </c>
      <c r="C319" s="189" t="e">
        <f>CONCATENATE("Beveiliging voeding 3G1,5mm² op aparte kring voor (",IF(#REF!=1,CONCATENATE(#REF!,","),""),IF(#REF!=1,CONCATENATE(#REF!,","),""),IF(#REF!=1,CONCATENATE(#REF!,","),""),")")</f>
        <v>#REF!</v>
      </c>
      <c r="D319" s="189"/>
      <c r="E319" s="189"/>
      <c r="F319" s="189"/>
      <c r="G319" s="189"/>
      <c r="H319" s="63" t="s">
        <v>334</v>
      </c>
      <c r="I319" s="39" t="e">
        <f>VLOOKUP(H319,#REF!,3,FALSE)</f>
        <v>#REF!</v>
      </c>
      <c r="J319" s="64" t="e">
        <f>#REF!*#REF!</f>
        <v>#REF!</v>
      </c>
      <c r="K319" s="39" t="e">
        <f t="shared" si="31"/>
        <v>#REF!</v>
      </c>
      <c r="AC319" s="25" t="s">
        <v>613</v>
      </c>
      <c r="AD319" s="95" t="s">
        <v>405</v>
      </c>
      <c r="AE319" s="189" t="s">
        <v>710</v>
      </c>
      <c r="AF319" s="189"/>
      <c r="AG319" s="189"/>
      <c r="AH319" s="189"/>
      <c r="AI319" s="189"/>
      <c r="AJ319" s="63" t="s">
        <v>334</v>
      </c>
      <c r="AK319" s="39">
        <v>14.3</v>
      </c>
      <c r="AL319" s="64">
        <v>0</v>
      </c>
      <c r="AM319" s="39">
        <v>0</v>
      </c>
    </row>
    <row r="320" spans="1:39" ht="14.1" hidden="1" customHeight="1">
      <c r="A320" s="25" t="e">
        <f t="shared" si="30"/>
        <v>#REF!</v>
      </c>
      <c r="B320" s="95" t="e">
        <f>VLOOKUP(H320,#REF!,2,FALSE)</f>
        <v>#REF!</v>
      </c>
      <c r="C320" s="189" t="e">
        <f>CONCATENATE("Beveiliging APPARAAT op aparte kring voor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0" s="189"/>
      <c r="E320" s="189"/>
      <c r="F320" s="189"/>
      <c r="G320" s="189"/>
      <c r="H320" s="63" t="s">
        <v>335</v>
      </c>
      <c r="I320" s="39" t="e">
        <f>VLOOKUP(H320,#REF!,3,FALSE)</f>
        <v>#REF!</v>
      </c>
      <c r="J320" s="64" t="e">
        <f>#REF!*#REF!</f>
        <v>#REF!</v>
      </c>
      <c r="K320" s="39" t="e">
        <f t="shared" si="31"/>
        <v>#REF!</v>
      </c>
      <c r="AC320" s="25" t="s">
        <v>613</v>
      </c>
      <c r="AD320" s="95" t="s">
        <v>406</v>
      </c>
      <c r="AE320" s="189" t="s">
        <v>711</v>
      </c>
      <c r="AF320" s="189"/>
      <c r="AG320" s="189"/>
      <c r="AH320" s="189"/>
      <c r="AI320" s="189"/>
      <c r="AJ320" s="63" t="s">
        <v>335</v>
      </c>
      <c r="AK320" s="39">
        <v>14.3</v>
      </c>
      <c r="AL320" s="64">
        <v>0</v>
      </c>
      <c r="AM320" s="39">
        <v>0</v>
      </c>
    </row>
    <row r="321" spans="1:39" ht="14.1" hidden="1" customHeight="1">
      <c r="A321" s="25" t="e">
        <f t="shared" si="30"/>
        <v>#REF!</v>
      </c>
      <c r="B321" s="95" t="e">
        <f>VLOOKUP(H321,#REF!,2,FALSE)</f>
        <v>#REF!</v>
      </c>
      <c r="C321" s="189" t="s">
        <v>243</v>
      </c>
      <c r="D321" s="189"/>
      <c r="E321" s="189"/>
      <c r="F321" s="189"/>
      <c r="G321" s="189"/>
      <c r="H321" s="63" t="s">
        <v>335</v>
      </c>
      <c r="I321" s="39" t="e">
        <f>VLOOKUP(H321,#REF!,3,FALSE)</f>
        <v>#REF!</v>
      </c>
      <c r="J321" s="64" t="e">
        <f>#REF!*#REF!</f>
        <v>#REF!</v>
      </c>
      <c r="K321" s="39" t="e">
        <f t="shared" si="31"/>
        <v>#REF!</v>
      </c>
      <c r="AC321" s="25" t="s">
        <v>613</v>
      </c>
      <c r="AD321" s="95" t="s">
        <v>406</v>
      </c>
      <c r="AE321" s="189" t="s">
        <v>243</v>
      </c>
      <c r="AF321" s="189"/>
      <c r="AG321" s="189"/>
      <c r="AH321" s="189"/>
      <c r="AI321" s="189"/>
      <c r="AJ321" s="63" t="s">
        <v>335</v>
      </c>
      <c r="AK321" s="39">
        <v>14.3</v>
      </c>
      <c r="AL321" s="64">
        <v>0</v>
      </c>
      <c r="AM321" s="39">
        <v>0</v>
      </c>
    </row>
    <row r="322" spans="1:39" ht="14.1" hidden="1" customHeight="1">
      <c r="A322" s="25" t="e">
        <f t="shared" si="30"/>
        <v>#REF!</v>
      </c>
      <c r="B322" s="95" t="e">
        <f>VLOOKUP(H322,#REF!,2,FALSE)</f>
        <v>#REF!</v>
      </c>
      <c r="C322" s="189" t="e">
        <f>CONCATENATE("Beveiliging stopcontacten diverse . U koos ",#REF!," stopcontacten in de kamerlijst")</f>
        <v>#REF!</v>
      </c>
      <c r="D322" s="189"/>
      <c r="E322" s="189"/>
      <c r="F322" s="189"/>
      <c r="G322" s="189"/>
      <c r="H322" s="63" t="s">
        <v>335</v>
      </c>
      <c r="I322" s="39" t="e">
        <f>VLOOKUP(H322,#REF!,3,FALSE)</f>
        <v>#REF!</v>
      </c>
      <c r="J322" s="64" t="e">
        <f>#REF!*#REF!</f>
        <v>#REF!</v>
      </c>
      <c r="K322" s="39" t="e">
        <f t="shared" si="31"/>
        <v>#REF!</v>
      </c>
      <c r="AC322" s="25" t="s">
        <v>613</v>
      </c>
      <c r="AD322" s="95" t="s">
        <v>406</v>
      </c>
      <c r="AE322" s="189" t="s">
        <v>761</v>
      </c>
      <c r="AF322" s="189"/>
      <c r="AG322" s="189"/>
      <c r="AH322" s="189"/>
      <c r="AI322" s="189"/>
      <c r="AJ322" s="63" t="s">
        <v>335</v>
      </c>
      <c r="AK322" s="39">
        <v>14.3</v>
      </c>
      <c r="AL322" s="64">
        <v>0</v>
      </c>
      <c r="AM322" s="39">
        <v>0</v>
      </c>
    </row>
    <row r="323" spans="1:39" ht="14.1" hidden="1" customHeight="1">
      <c r="A323" s="25" t="e">
        <f t="shared" si="30"/>
        <v>#REF!</v>
      </c>
      <c r="B323" s="95" t="e">
        <f>VLOOKUP(H323,#REF!,2,FALSE)</f>
        <v>#REF!</v>
      </c>
      <c r="C323" s="189" t="e">
        <f>CONCATENATE("Beveiliging  ",#REF!," extra apparaten op een gemengde kring","( ",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IF(#REF!=1,CONCATENATE(#REF!,","),""),")")</f>
        <v>#REF!</v>
      </c>
      <c r="D323" s="189"/>
      <c r="E323" s="189"/>
      <c r="F323" s="189"/>
      <c r="G323" s="189"/>
      <c r="H323" s="63" t="s">
        <v>335</v>
      </c>
      <c r="I323" s="39" t="e">
        <f>VLOOKUP(H323,#REF!,3,FALSE)</f>
        <v>#REF!</v>
      </c>
      <c r="J323" s="64" t="e">
        <f>#REF!*#REF!</f>
        <v>#REF!</v>
      </c>
      <c r="K323" s="39" t="e">
        <f t="shared" si="31"/>
        <v>#REF!</v>
      </c>
      <c r="AC323" s="25" t="s">
        <v>613</v>
      </c>
      <c r="AD323" s="95" t="s">
        <v>406</v>
      </c>
      <c r="AE323" s="189" t="s">
        <v>712</v>
      </c>
      <c r="AF323" s="189"/>
      <c r="AG323" s="189"/>
      <c r="AH323" s="189"/>
      <c r="AI323" s="189"/>
      <c r="AJ323" s="63" t="s">
        <v>335</v>
      </c>
      <c r="AK323" s="39">
        <v>14.3</v>
      </c>
      <c r="AL323" s="64">
        <v>0</v>
      </c>
      <c r="AM323" s="39">
        <v>0</v>
      </c>
    </row>
    <row r="324" spans="1:39" ht="14.1" hidden="1" customHeight="1">
      <c r="A324" s="25" t="e">
        <f t="shared" si="30"/>
        <v>#REF!</v>
      </c>
      <c r="B324" s="95" t="e">
        <f>VLOOKUP(H324,#REF!,2,FALSE)</f>
        <v>#REF!</v>
      </c>
      <c r="C324" s="189" t="e">
        <f>CONCATENATE("Beveiliging voeding 3G2,5mm² op aparte kring voor (",IF(#REF!=1,CONCATENATE(#REF!,","),""),IF(#REF!=1,CONCATENATE(#REF!,","),""),IF(#REF!=1,CONCATENATE(#REF!,","),""),IF(#REF!=1,CONCATENATE(#REF!,","),""),IF(#REF!=1,CONCATENATE(#REF!,","),""),IF(#REF!=1,CONCATENATE(#REF!,","),""),IF(#REF!=1,CONCATENATE(#REF!,","),""),IF(#REF!=1,CONCATENATE(#REF!,","),""),")")</f>
        <v>#REF!</v>
      </c>
      <c r="D324" s="189"/>
      <c r="E324" s="189"/>
      <c r="F324" s="189"/>
      <c r="G324" s="189"/>
      <c r="H324" s="63" t="s">
        <v>335</v>
      </c>
      <c r="I324" s="39" t="e">
        <f>VLOOKUP(H324,#REF!,3,FALSE)</f>
        <v>#REF!</v>
      </c>
      <c r="J324" s="64" t="e">
        <f>#REF!</f>
        <v>#REF!</v>
      </c>
      <c r="K324" s="39" t="e">
        <f t="shared" si="31"/>
        <v>#REF!</v>
      </c>
      <c r="AC324" s="25" t="s">
        <v>613</v>
      </c>
      <c r="AD324" s="95" t="s">
        <v>406</v>
      </c>
      <c r="AE324" s="189" t="s">
        <v>713</v>
      </c>
      <c r="AF324" s="189"/>
      <c r="AG324" s="189"/>
      <c r="AH324" s="189"/>
      <c r="AI324" s="189"/>
      <c r="AJ324" s="63" t="s">
        <v>335</v>
      </c>
      <c r="AK324" s="39">
        <v>14.3</v>
      </c>
      <c r="AL324" s="64">
        <v>0</v>
      </c>
      <c r="AM324" s="39">
        <v>0</v>
      </c>
    </row>
    <row r="325" spans="1:39" ht="14.1" hidden="1" customHeight="1">
      <c r="A325" s="25" t="e">
        <f t="shared" si="30"/>
        <v>#REF!</v>
      </c>
      <c r="B325" s="95" t="e">
        <f>VLOOKUP(H325,#REF!,2,FALSE)</f>
        <v>#REF!</v>
      </c>
      <c r="C325" s="189" t="s">
        <v>533</v>
      </c>
      <c r="D325" s="189"/>
      <c r="E325" s="189"/>
      <c r="F325" s="189"/>
      <c r="G325" s="189"/>
      <c r="H325" s="63" t="s">
        <v>336</v>
      </c>
      <c r="I325" s="39" t="e">
        <f>VLOOKUP(H325,#REF!,3,FALSE)</f>
        <v>#REF!</v>
      </c>
      <c r="J325" s="64" t="e">
        <f>#REF!*#REF!</f>
        <v>#REF!</v>
      </c>
      <c r="K325" s="39" t="e">
        <f t="shared" si="31"/>
        <v>#REF!</v>
      </c>
      <c r="AC325" s="25" t="s">
        <v>613</v>
      </c>
      <c r="AD325" s="95" t="s">
        <v>407</v>
      </c>
      <c r="AE325" s="189" t="s">
        <v>533</v>
      </c>
      <c r="AF325" s="189"/>
      <c r="AG325" s="189"/>
      <c r="AH325" s="189"/>
      <c r="AI325" s="189"/>
      <c r="AJ325" s="63" t="s">
        <v>336</v>
      </c>
      <c r="AK325" s="39">
        <v>16.79</v>
      </c>
      <c r="AL325" s="64">
        <v>0</v>
      </c>
      <c r="AM325" s="39">
        <v>0</v>
      </c>
    </row>
    <row r="326" spans="1:39" ht="14.1" hidden="1" customHeight="1">
      <c r="A326" s="25" t="e">
        <f t="shared" si="30"/>
        <v>#REF!</v>
      </c>
      <c r="B326" s="95" t="e">
        <f>VLOOKUP(H326,#REF!,2,FALSE)</f>
        <v>#REF!</v>
      </c>
      <c r="C326" s="189" t="s">
        <v>534</v>
      </c>
      <c r="D326" s="189"/>
      <c r="E326" s="189"/>
      <c r="F326" s="189"/>
      <c r="G326" s="189"/>
      <c r="H326" s="63" t="s">
        <v>337</v>
      </c>
      <c r="I326" s="39" t="e">
        <f>VLOOKUP(H326,#REF!,3,FALSE)</f>
        <v>#REF!</v>
      </c>
      <c r="J326" s="64" t="e">
        <f>#REF!*#REF!</f>
        <v>#REF!</v>
      </c>
      <c r="K326" s="39" t="e">
        <f t="shared" si="31"/>
        <v>#REF!</v>
      </c>
      <c r="AC326" s="25" t="s">
        <v>613</v>
      </c>
      <c r="AD326" s="95" t="s">
        <v>408</v>
      </c>
      <c r="AE326" s="189" t="s">
        <v>534</v>
      </c>
      <c r="AF326" s="189"/>
      <c r="AG326" s="189"/>
      <c r="AH326" s="189"/>
      <c r="AI326" s="189"/>
      <c r="AJ326" s="63" t="s">
        <v>337</v>
      </c>
      <c r="AK326" s="39">
        <v>46.71</v>
      </c>
      <c r="AL326" s="64">
        <v>0</v>
      </c>
      <c r="AM326" s="39">
        <v>0</v>
      </c>
    </row>
    <row r="327" spans="1:39" ht="14.1" hidden="1" customHeight="1">
      <c r="A327" s="25" t="e">
        <f t="shared" si="30"/>
        <v>#REF!</v>
      </c>
      <c r="B327" s="95" t="e">
        <f>VLOOKUP(H327,#REF!,2,FALSE)</f>
        <v>#REF!</v>
      </c>
      <c r="C327" s="189" t="s">
        <v>321</v>
      </c>
      <c r="D327" s="189"/>
      <c r="E327" s="189"/>
      <c r="F327" s="189"/>
      <c r="G327" s="189"/>
      <c r="H327" s="65" t="s">
        <v>338</v>
      </c>
      <c r="I327" s="39" t="e">
        <f>VLOOKUP(H327,#REF!,3,FALSE)</f>
        <v>#REF!</v>
      </c>
      <c r="J327" s="64" t="e">
        <f>#REF!*#REF!</f>
        <v>#REF!</v>
      </c>
      <c r="K327" s="39" t="e">
        <f t="shared" si="31"/>
        <v>#REF!</v>
      </c>
      <c r="AC327" s="25" t="s">
        <v>613</v>
      </c>
      <c r="AD327" s="95" t="s">
        <v>346</v>
      </c>
      <c r="AE327" s="189" t="s">
        <v>321</v>
      </c>
      <c r="AF327" s="189"/>
      <c r="AG327" s="189"/>
      <c r="AH327" s="189"/>
      <c r="AI327" s="189"/>
      <c r="AJ327" s="65" t="s">
        <v>338</v>
      </c>
      <c r="AK327" s="39">
        <v>91.36</v>
      </c>
      <c r="AL327" s="64">
        <v>0</v>
      </c>
      <c r="AM327" s="39">
        <v>0</v>
      </c>
    </row>
    <row r="328" spans="1:39" ht="14.1" hidden="1" customHeight="1">
      <c r="A328" s="25" t="e">
        <f t="shared" si="30"/>
        <v>#REF!</v>
      </c>
      <c r="B328" s="96" t="e">
        <f>VLOOKUP(H328,#REF!,2,FALSE)</f>
        <v>#REF!</v>
      </c>
      <c r="C328" s="189" t="s">
        <v>413</v>
      </c>
      <c r="D328" s="189"/>
      <c r="E328" s="189"/>
      <c r="F328" s="189"/>
      <c r="G328" s="189"/>
      <c r="H328" s="66" t="s">
        <v>247</v>
      </c>
      <c r="I328" s="31" t="e">
        <f>VLOOKUP(H328,#REF!,3,FALSE)</f>
        <v>#REF!</v>
      </c>
      <c r="J328" s="53" t="e">
        <f>#REF!</f>
        <v>#REF!</v>
      </c>
      <c r="K328" s="39" t="e">
        <f t="shared" si="31"/>
        <v>#REF!</v>
      </c>
      <c r="AC328" s="25" t="s">
        <v>613</v>
      </c>
      <c r="AD328" s="96" t="s">
        <v>343</v>
      </c>
      <c r="AE328" s="189" t="s">
        <v>413</v>
      </c>
      <c r="AF328" s="189"/>
      <c r="AG328" s="189"/>
      <c r="AH328" s="189"/>
      <c r="AI328" s="189"/>
      <c r="AJ328" s="66" t="s">
        <v>247</v>
      </c>
      <c r="AK328" s="31">
        <v>76.349999999999994</v>
      </c>
      <c r="AL328" s="53">
        <v>0</v>
      </c>
      <c r="AM328" s="39">
        <v>0</v>
      </c>
    </row>
    <row r="329" spans="1:39" ht="14.1" hidden="1" customHeight="1">
      <c r="A329" s="25" t="e">
        <f t="shared" si="30"/>
        <v>#REF!</v>
      </c>
      <c r="B329" s="96" t="e">
        <f>VLOOKUP(H329,#REF!,2,FALSE)</f>
        <v>#REF!</v>
      </c>
      <c r="C329" s="191" t="s">
        <v>415</v>
      </c>
      <c r="D329" s="191"/>
      <c r="E329" s="191"/>
      <c r="F329" s="191"/>
      <c r="G329" s="191"/>
      <c r="H329" s="67" t="s">
        <v>339</v>
      </c>
      <c r="I329" s="31" t="e">
        <f>VLOOKUP(H329,#REF!,3,FALSE)</f>
        <v>#REF!</v>
      </c>
      <c r="J329" s="53" t="e">
        <f>#REF!*#REF!</f>
        <v>#REF!</v>
      </c>
      <c r="K329" s="39" t="e">
        <f t="shared" si="31"/>
        <v>#REF!</v>
      </c>
      <c r="AC329" s="25" t="s">
        <v>613</v>
      </c>
      <c r="AD329" s="96" t="s">
        <v>340</v>
      </c>
      <c r="AE329" s="191" t="s">
        <v>415</v>
      </c>
      <c r="AF329" s="191"/>
      <c r="AG329" s="191"/>
      <c r="AH329" s="191"/>
      <c r="AI329" s="191"/>
      <c r="AJ329" s="67" t="s">
        <v>339</v>
      </c>
      <c r="AK329" s="31">
        <v>28.25</v>
      </c>
      <c r="AL329" s="53">
        <v>0</v>
      </c>
      <c r="AM329" s="39">
        <v>0</v>
      </c>
    </row>
    <row r="330" spans="1:39" ht="14.1" hidden="1" customHeight="1">
      <c r="A330" s="25" t="e">
        <f t="shared" si="30"/>
        <v>#REF!</v>
      </c>
      <c r="B330" s="96" t="e">
        <f>VLOOKUP(H330,#REF!,2,FALSE)</f>
        <v>#REF!</v>
      </c>
      <c r="C330" s="191" t="s">
        <v>414</v>
      </c>
      <c r="D330" s="191"/>
      <c r="E330" s="191"/>
      <c r="F330" s="191"/>
      <c r="G330" s="191"/>
      <c r="H330" s="67" t="s">
        <v>341</v>
      </c>
      <c r="I330" s="31" t="e">
        <f>VLOOKUP(H330,#REF!,3,FALSE)</f>
        <v>#REF!</v>
      </c>
      <c r="J330" s="53" t="e">
        <f>#REF!*#REF!</f>
        <v>#REF!</v>
      </c>
      <c r="K330" s="39" t="e">
        <f t="shared" si="31"/>
        <v>#REF!</v>
      </c>
      <c r="AC330" s="25" t="s">
        <v>613</v>
      </c>
      <c r="AD330" s="96" t="s">
        <v>342</v>
      </c>
      <c r="AE330" s="191" t="s">
        <v>414</v>
      </c>
      <c r="AF330" s="191"/>
      <c r="AG330" s="191"/>
      <c r="AH330" s="191"/>
      <c r="AI330" s="191"/>
      <c r="AJ330" s="67" t="s">
        <v>341</v>
      </c>
      <c r="AK330" s="31">
        <v>33.119999999999997</v>
      </c>
      <c r="AL330" s="53">
        <v>0</v>
      </c>
      <c r="AM330" s="39">
        <v>0</v>
      </c>
    </row>
    <row r="331" spans="1:39" ht="14.1" hidden="1" customHeight="1">
      <c r="A331" s="25" t="e">
        <f t="shared" si="30"/>
        <v>#REF!</v>
      </c>
      <c r="B331" s="96" t="e">
        <f>VLOOKUP(H331,#REF!,2,FALSE)</f>
        <v>#REF!</v>
      </c>
      <c r="C331" s="189" t="s">
        <v>322</v>
      </c>
      <c r="D331" s="189"/>
      <c r="E331" s="189"/>
      <c r="F331" s="189"/>
      <c r="G331" s="189"/>
      <c r="H331" s="68" t="s">
        <v>245</v>
      </c>
      <c r="I331" s="31" t="e">
        <f>(VLOOKUP(H331,#REF!,3,FALSE))/56</f>
        <v>#REF!</v>
      </c>
      <c r="J331" s="53" t="e">
        <f>IF(#REF!="MONO",1,0)*(((J310+J311+J312+J313+J314+J315+J316+J319+J317+J318+J320+J321+J322+J320+J324+J325)*2)+((J308+J309+J326)*4))</f>
        <v>#REF!</v>
      </c>
      <c r="K331" s="39" t="e">
        <f t="shared" si="31"/>
        <v>#REF!</v>
      </c>
      <c r="AC331" s="25" t="s">
        <v>613</v>
      </c>
      <c r="AD331" s="96" t="s">
        <v>344</v>
      </c>
      <c r="AE331" s="189" t="s">
        <v>322</v>
      </c>
      <c r="AF331" s="189"/>
      <c r="AG331" s="189"/>
      <c r="AH331" s="189"/>
      <c r="AI331" s="189"/>
      <c r="AJ331" s="68" t="s">
        <v>245</v>
      </c>
      <c r="AK331" s="31">
        <v>0.45446428571428571</v>
      </c>
      <c r="AL331" s="53">
        <v>0</v>
      </c>
      <c r="AM331" s="39">
        <v>0</v>
      </c>
    </row>
    <row r="332" spans="1:39" ht="14.1" hidden="1" customHeight="1">
      <c r="A332" s="25" t="e">
        <f t="shared" si="30"/>
        <v>#REF!</v>
      </c>
      <c r="B332" s="96" t="e">
        <f>VLOOKUP(H332,#REF!,2,FALSE)</f>
        <v>#REF!</v>
      </c>
      <c r="C332" s="189" t="s">
        <v>322</v>
      </c>
      <c r="D332" s="189"/>
      <c r="E332" s="189"/>
      <c r="F332" s="189"/>
      <c r="G332" s="189"/>
      <c r="H332" s="68" t="s">
        <v>246</v>
      </c>
      <c r="I332" s="31" t="e">
        <f>(VLOOKUP(H332,#REF!,3,FALSE))/56</f>
        <v>#REF!</v>
      </c>
      <c r="J332" s="53" t="e">
        <f>IF(#REF!="3-FASIG",1,0)*(((J310+J311+J312+J313+J314+J315+J316+J319+J317+J318+J320+J321+J322+J320+J324+J325)*2)+((J308+J309+J326)*4))</f>
        <v>#REF!</v>
      </c>
      <c r="K332" s="39" t="e">
        <f t="shared" si="31"/>
        <v>#REF!</v>
      </c>
      <c r="AC332" s="25" t="s">
        <v>613</v>
      </c>
      <c r="AD332" s="96" t="s">
        <v>345</v>
      </c>
      <c r="AE332" s="189" t="s">
        <v>322</v>
      </c>
      <c r="AF332" s="189"/>
      <c r="AG332" s="189"/>
      <c r="AH332" s="189"/>
      <c r="AI332" s="189"/>
      <c r="AJ332" s="68" t="s">
        <v>246</v>
      </c>
      <c r="AK332" s="31">
        <v>1.091607142857143</v>
      </c>
      <c r="AL332" s="53">
        <v>0</v>
      </c>
      <c r="AM332" s="39">
        <v>0</v>
      </c>
    </row>
    <row r="333" spans="1:39" ht="14.1" hidden="1" customHeight="1">
      <c r="A333" s="25" t="e">
        <f t="shared" si="30"/>
        <v>#REF!</v>
      </c>
      <c r="B333" s="96" t="e">
        <f>#REF!</f>
        <v>#REF!</v>
      </c>
      <c r="C333" s="225" t="e">
        <f>#REF!</f>
        <v>#REF!</v>
      </c>
      <c r="D333" s="225"/>
      <c r="E333" s="225"/>
      <c r="F333" s="225"/>
      <c r="G333" s="225"/>
      <c r="H333" s="68"/>
      <c r="I333" s="31" t="e">
        <f>#REF!</f>
        <v>#REF!</v>
      </c>
      <c r="J333" s="53" t="e">
        <f>(CEILING(#REF!/2,1)+5)*#REF!</f>
        <v>#REF!</v>
      </c>
      <c r="K333" s="39" t="e">
        <f t="shared" si="31"/>
        <v>#REF!</v>
      </c>
      <c r="AC333" s="25" t="s">
        <v>613</v>
      </c>
      <c r="AD333" s="96" t="s">
        <v>501</v>
      </c>
      <c r="AE333" s="225" t="s">
        <v>506</v>
      </c>
      <c r="AF333" s="225"/>
      <c r="AG333" s="225"/>
      <c r="AH333" s="225"/>
      <c r="AI333" s="225"/>
      <c r="AJ333" s="68"/>
      <c r="AK333" s="31">
        <v>2.778</v>
      </c>
      <c r="AL333" s="53">
        <v>0</v>
      </c>
      <c r="AM333" s="39">
        <v>0</v>
      </c>
    </row>
    <row r="334" spans="1:39" ht="14.1" hidden="1" customHeight="1">
      <c r="A334" s="25" t="e">
        <f t="shared" si="30"/>
        <v>#REF!</v>
      </c>
      <c r="B334" s="96" t="e">
        <f>#REF!</f>
        <v>#REF!</v>
      </c>
      <c r="C334" s="225" t="e">
        <f>#REF!</f>
        <v>#REF!</v>
      </c>
      <c r="D334" s="225"/>
      <c r="E334" s="225"/>
      <c r="F334" s="225"/>
      <c r="G334" s="225"/>
      <c r="H334" s="68"/>
      <c r="I334" s="31" t="e">
        <f>#REF!</f>
        <v>#REF!</v>
      </c>
      <c r="J334" s="53" t="e">
        <f>J312+J313+J314+J319+(J317*8)+(J318*8)+J320+J321+J322+J324</f>
        <v>#REF!</v>
      </c>
      <c r="K334" s="39" t="e">
        <f t="shared" si="31"/>
        <v>#REF!</v>
      </c>
      <c r="AC334" s="25" t="s">
        <v>613</v>
      </c>
      <c r="AD334" s="96" t="s">
        <v>502</v>
      </c>
      <c r="AE334" s="225" t="s">
        <v>507</v>
      </c>
      <c r="AF334" s="225"/>
      <c r="AG334" s="225"/>
      <c r="AH334" s="225"/>
      <c r="AI334" s="225"/>
      <c r="AJ334" s="68"/>
      <c r="AK334" s="31">
        <v>2.4239999999999999</v>
      </c>
      <c r="AL334" s="53">
        <v>0</v>
      </c>
      <c r="AM334" s="39">
        <v>0</v>
      </c>
    </row>
    <row r="335" spans="1:39" ht="14.1" hidden="1" customHeight="1">
      <c r="A335" s="25" t="e">
        <f t="shared" si="30"/>
        <v>#REF!</v>
      </c>
      <c r="B335" s="96" t="e">
        <f>#REF!</f>
        <v>#REF!</v>
      </c>
      <c r="C335" s="189" t="e">
        <f>#REF!</f>
        <v>#REF!</v>
      </c>
      <c r="D335" s="189"/>
      <c r="E335" s="189"/>
      <c r="F335" s="189"/>
      <c r="G335" s="189"/>
      <c r="H335" s="68"/>
      <c r="I335" s="31" t="e">
        <f>#REF!</f>
        <v>#REF!</v>
      </c>
      <c r="J335" s="53" t="e">
        <f>($J$325*2)+($J$326*4)+$J$318</f>
        <v>#REF!</v>
      </c>
      <c r="K335" s="39" t="e">
        <f t="shared" si="31"/>
        <v>#REF!</v>
      </c>
      <c r="AC335" s="25" t="s">
        <v>613</v>
      </c>
      <c r="AD335" s="96" t="s">
        <v>505</v>
      </c>
      <c r="AE335" s="189" t="s">
        <v>510</v>
      </c>
      <c r="AF335" s="189"/>
      <c r="AG335" s="189"/>
      <c r="AH335" s="189"/>
      <c r="AI335" s="189"/>
      <c r="AJ335" s="68"/>
      <c r="AK335" s="31">
        <v>1.486</v>
      </c>
      <c r="AL335" s="53">
        <v>0</v>
      </c>
      <c r="AM335" s="39">
        <v>0</v>
      </c>
    </row>
    <row r="336" spans="1:39" ht="14.1" hidden="1" customHeight="1">
      <c r="A336" s="25" t="e">
        <f t="shared" si="30"/>
        <v>#REF!</v>
      </c>
      <c r="B336" s="96" t="e">
        <f>#REF!</f>
        <v>#REF!</v>
      </c>
      <c r="C336" s="189" t="e">
        <f>#REF!</f>
        <v>#REF!</v>
      </c>
      <c r="D336" s="189"/>
      <c r="E336" s="189"/>
      <c r="F336" s="189"/>
      <c r="G336" s="189"/>
      <c r="I336" s="31" t="e">
        <f>#REF!</f>
        <v>#REF!</v>
      </c>
      <c r="J336" s="53" t="e">
        <f>$J$289*4</f>
        <v>#REF!</v>
      </c>
      <c r="K336" s="39" t="e">
        <f t="shared" si="31"/>
        <v>#REF!</v>
      </c>
      <c r="AC336" s="25" t="s">
        <v>613</v>
      </c>
      <c r="AD336" s="96" t="s">
        <v>503</v>
      </c>
      <c r="AE336" s="189" t="s">
        <v>508</v>
      </c>
      <c r="AF336" s="189"/>
      <c r="AG336" s="189"/>
      <c r="AH336" s="189"/>
      <c r="AI336" s="189"/>
      <c r="AJ336" s="27"/>
      <c r="AK336" s="31">
        <v>3.5630000000000002</v>
      </c>
      <c r="AL336" s="53">
        <v>0</v>
      </c>
      <c r="AM336" s="39">
        <v>0</v>
      </c>
    </row>
    <row r="337" spans="1:40" ht="14.1" hidden="1" customHeight="1">
      <c r="A337" s="25" t="e">
        <f t="shared" si="30"/>
        <v>#REF!</v>
      </c>
      <c r="B337" s="96" t="e">
        <f>#REF!</f>
        <v>#REF!</v>
      </c>
      <c r="C337" s="189" t="e">
        <f>#REF!</f>
        <v>#REF!</v>
      </c>
      <c r="D337" s="189"/>
      <c r="E337" s="189"/>
      <c r="F337" s="189"/>
      <c r="G337" s="189"/>
      <c r="I337" s="31" t="e">
        <f>#REF!</f>
        <v>#REF!</v>
      </c>
      <c r="J337" s="53" t="e">
        <f>$J$289*2</f>
        <v>#REF!</v>
      </c>
      <c r="K337" s="39" t="e">
        <f t="shared" si="31"/>
        <v>#REF!</v>
      </c>
      <c r="L337" s="5" t="e">
        <f>SUM(K308:K337)</f>
        <v>#REF!</v>
      </c>
      <c r="AC337" s="25" t="s">
        <v>613</v>
      </c>
      <c r="AD337" s="96" t="s">
        <v>504</v>
      </c>
      <c r="AE337" s="189" t="s">
        <v>509</v>
      </c>
      <c r="AF337" s="189"/>
      <c r="AG337" s="189"/>
      <c r="AH337" s="189"/>
      <c r="AI337" s="189"/>
      <c r="AJ337" s="27"/>
      <c r="AK337" s="31">
        <v>5.7619999999999996</v>
      </c>
      <c r="AL337" s="53">
        <v>0</v>
      </c>
      <c r="AM337" s="39">
        <v>0</v>
      </c>
      <c r="AN337" s="5">
        <v>0</v>
      </c>
    </row>
    <row r="338" spans="1:40" ht="20.100000000000001" hidden="1" customHeight="1">
      <c r="A338" s="25" t="e">
        <f t="shared" si="30"/>
        <v>#REF!</v>
      </c>
      <c r="B338" s="224" t="s">
        <v>433</v>
      </c>
      <c r="C338" s="224"/>
      <c r="D338" s="224"/>
      <c r="E338" s="224"/>
      <c r="F338" s="224"/>
      <c r="G338" s="38"/>
      <c r="H338" s="38"/>
      <c r="I338" s="38"/>
      <c r="J338" s="102" t="e">
        <f>J339+J343+J345+J347+J359+J386+J371+J397+J412+J423+J435+J447+J459+J470+J485+J497+J512+J527+J542+J557+J572</f>
        <v>#REF!</v>
      </c>
      <c r="K338" s="128"/>
      <c r="AC338" s="25" t="s">
        <v>613</v>
      </c>
      <c r="AD338" s="224" t="s">
        <v>433</v>
      </c>
      <c r="AE338" s="224"/>
      <c r="AF338" s="224"/>
      <c r="AG338" s="224"/>
      <c r="AH338" s="224"/>
      <c r="AI338" s="38"/>
      <c r="AJ338" s="38"/>
      <c r="AK338" s="38"/>
      <c r="AL338" s="102">
        <v>0</v>
      </c>
      <c r="AM338" s="128"/>
    </row>
    <row r="339" spans="1:40" ht="19.5" hidden="1" customHeight="1">
      <c r="A339" s="25" t="e">
        <f t="shared" si="30"/>
        <v>#REF!</v>
      </c>
      <c r="B339" s="223" t="s">
        <v>319</v>
      </c>
      <c r="C339" s="223"/>
      <c r="D339" s="223"/>
      <c r="E339" s="223"/>
      <c r="F339" s="223"/>
      <c r="G339" s="223"/>
      <c r="H339" s="223"/>
      <c r="I339" s="69"/>
      <c r="J339" s="70" t="e">
        <f>#REF!*#REF!</f>
        <v>#REF!</v>
      </c>
      <c r="K339" s="39"/>
      <c r="AC339" s="25" t="s">
        <v>613</v>
      </c>
      <c r="AD339" s="223" t="s">
        <v>319</v>
      </c>
      <c r="AE339" s="223"/>
      <c r="AF339" s="223"/>
      <c r="AG339" s="223"/>
      <c r="AH339" s="223"/>
      <c r="AI339" s="223"/>
      <c r="AJ339" s="223"/>
      <c r="AK339" s="69"/>
      <c r="AL339" s="70">
        <v>0</v>
      </c>
      <c r="AM339" s="39"/>
    </row>
    <row r="340" spans="1:40" ht="14.1" hidden="1" customHeight="1">
      <c r="A340" s="25" t="e">
        <f t="shared" si="30"/>
        <v>#REF!</v>
      </c>
      <c r="B340" s="97" t="str">
        <f>H340</f>
        <v>NSYS3D121030P</v>
      </c>
      <c r="C340" s="220" t="e">
        <f>VLOOKUP(B340,#REF!,2,FALSE)</f>
        <v>#REF!</v>
      </c>
      <c r="D340" s="220"/>
      <c r="E340" s="220"/>
      <c r="F340" s="220"/>
      <c r="G340" s="220"/>
      <c r="H340" s="72" t="s">
        <v>297</v>
      </c>
      <c r="I340" s="31" t="e">
        <f>VLOOKUP(B340,#REF!,3,FALSE)</f>
        <v>#REF!</v>
      </c>
      <c r="J340" s="53" t="e">
        <f>J339*IF(#REF!=0,1,0)</f>
        <v>#REF!</v>
      </c>
      <c r="K340" s="76" t="e">
        <f>J340*I340</f>
        <v>#REF!</v>
      </c>
      <c r="AC340" s="25" t="s">
        <v>613</v>
      </c>
      <c r="AD340" s="97" t="s">
        <v>297</v>
      </c>
      <c r="AE340" s="220" t="s">
        <v>366</v>
      </c>
      <c r="AF340" s="220"/>
      <c r="AG340" s="220"/>
      <c r="AH340" s="220"/>
      <c r="AI340" s="220"/>
      <c r="AJ340" s="72" t="s">
        <v>297</v>
      </c>
      <c r="AK340" s="31">
        <v>565.57000000000005</v>
      </c>
      <c r="AL340" s="53">
        <v>0</v>
      </c>
      <c r="AM340" s="76">
        <v>0</v>
      </c>
    </row>
    <row r="341" spans="1:40" ht="14.1" hidden="1" customHeight="1">
      <c r="A341" s="25" t="e">
        <f t="shared" si="30"/>
        <v>#REF!</v>
      </c>
      <c r="B341" s="97" t="s">
        <v>298</v>
      </c>
      <c r="C341" s="220" t="e">
        <f>VLOOKUP(B341,#REF!,2,FALSE)</f>
        <v>#REF!</v>
      </c>
      <c r="D341" s="220"/>
      <c r="E341" s="220"/>
      <c r="F341" s="220"/>
      <c r="G341" s="220"/>
      <c r="H341" s="72" t="s">
        <v>298</v>
      </c>
      <c r="I341" s="31" t="e">
        <f>VLOOKUP(B341,#REF!,3,FALSE)</f>
        <v>#REF!</v>
      </c>
      <c r="J341" s="53" t="e">
        <f>$J$339*IF(#REF!=1,1,0)</f>
        <v>#REF!</v>
      </c>
      <c r="K341" s="76" t="e">
        <f>J341*I341</f>
        <v>#REF!</v>
      </c>
      <c r="AC341" s="25" t="s">
        <v>613</v>
      </c>
      <c r="AD341" s="97" t="s">
        <v>298</v>
      </c>
      <c r="AE341" s="220" t="s">
        <v>367</v>
      </c>
      <c r="AF341" s="220"/>
      <c r="AG341" s="220"/>
      <c r="AH341" s="220"/>
      <c r="AI341" s="220"/>
      <c r="AJ341" s="72" t="s">
        <v>298</v>
      </c>
      <c r="AK341" s="31">
        <v>543.17999999999995</v>
      </c>
      <c r="AL341" s="53">
        <v>0</v>
      </c>
      <c r="AM341" s="76">
        <v>0</v>
      </c>
    </row>
    <row r="342" spans="1:40" hidden="1">
      <c r="A342" s="25" t="e">
        <f t="shared" si="30"/>
        <v>#REF!</v>
      </c>
      <c r="B342" s="97" t="s">
        <v>296</v>
      </c>
      <c r="C342" s="220" t="e">
        <f>VLOOKUP(B342,#REF!,2,FALSE)</f>
        <v>#REF!</v>
      </c>
      <c r="D342" s="220"/>
      <c r="E342" s="220"/>
      <c r="F342" s="220"/>
      <c r="G342" s="220"/>
      <c r="H342" s="72" t="s">
        <v>296</v>
      </c>
      <c r="I342" s="31" t="e">
        <f>VLOOKUP(B342,#REF!,3,FALSE)</f>
        <v>#REF!</v>
      </c>
      <c r="J342" s="53" t="e">
        <f>$J$339*IF(#REF!=1,1,0)</f>
        <v>#REF!</v>
      </c>
      <c r="K342" s="76" t="e">
        <f>J342*I342</f>
        <v>#REF!</v>
      </c>
      <c r="AC342" s="25" t="s">
        <v>613</v>
      </c>
      <c r="AD342" s="97" t="s">
        <v>296</v>
      </c>
      <c r="AE342" s="220" t="s">
        <v>356</v>
      </c>
      <c r="AF342" s="220"/>
      <c r="AG342" s="220"/>
      <c r="AH342" s="220"/>
      <c r="AI342" s="220"/>
      <c r="AJ342" s="72" t="s">
        <v>296</v>
      </c>
      <c r="AK342" s="31">
        <v>156.56</v>
      </c>
      <c r="AL342" s="53">
        <v>0</v>
      </c>
      <c r="AM342" s="76">
        <v>0</v>
      </c>
    </row>
    <row r="343" spans="1:40" ht="19.5" hidden="1" customHeight="1">
      <c r="A343" s="25" t="e">
        <f t="shared" si="30"/>
        <v>#REF!</v>
      </c>
      <c r="B343" s="223" t="s">
        <v>320</v>
      </c>
      <c r="C343" s="223"/>
      <c r="D343" s="223"/>
      <c r="E343" s="223"/>
      <c r="F343" s="223"/>
      <c r="G343" s="223"/>
      <c r="H343" s="223"/>
      <c r="I343" s="73"/>
      <c r="J343" s="70" t="e">
        <f>#REF!*#REF!</f>
        <v>#REF!</v>
      </c>
      <c r="K343" s="39"/>
      <c r="AC343" s="25" t="s">
        <v>613</v>
      </c>
      <c r="AD343" s="223" t="s">
        <v>320</v>
      </c>
      <c r="AE343" s="223"/>
      <c r="AF343" s="223"/>
      <c r="AG343" s="223"/>
      <c r="AH343" s="223"/>
      <c r="AI343" s="223"/>
      <c r="AJ343" s="223"/>
      <c r="AK343" s="73"/>
      <c r="AL343" s="70">
        <v>0</v>
      </c>
      <c r="AM343" s="39"/>
    </row>
    <row r="344" spans="1:40" ht="14.1" hidden="1" customHeight="1">
      <c r="A344" s="25" t="e">
        <f t="shared" si="30"/>
        <v>#REF!</v>
      </c>
      <c r="B344" s="97" t="s">
        <v>299</v>
      </c>
      <c r="C344" s="220" t="e">
        <f>VLOOKUP(B344,#REF!,2,FALSE)</f>
        <v>#REF!</v>
      </c>
      <c r="D344" s="220"/>
      <c r="E344" s="220"/>
      <c r="F344" s="220"/>
      <c r="G344" s="220"/>
      <c r="H344" s="72" t="s">
        <v>299</v>
      </c>
      <c r="I344" s="31" t="e">
        <f>VLOOKUP(B344,#REF!,3,FALSE)</f>
        <v>#REF!</v>
      </c>
      <c r="J344" s="53" t="e">
        <f>J343</f>
        <v>#REF!</v>
      </c>
      <c r="K344" s="76" t="e">
        <f>J344*I344</f>
        <v>#REF!</v>
      </c>
      <c r="AC344" s="25" t="s">
        <v>613</v>
      </c>
      <c r="AD344" s="97" t="s">
        <v>299</v>
      </c>
      <c r="AE344" s="220" t="s">
        <v>368</v>
      </c>
      <c r="AF344" s="220"/>
      <c r="AG344" s="220"/>
      <c r="AH344" s="220"/>
      <c r="AI344" s="220"/>
      <c r="AJ344" s="72" t="s">
        <v>299</v>
      </c>
      <c r="AK344" s="31">
        <v>684.24</v>
      </c>
      <c r="AL344" s="53">
        <v>0</v>
      </c>
      <c r="AM344" s="76">
        <v>0</v>
      </c>
    </row>
    <row r="345" spans="1:40" ht="19.5" hidden="1" customHeight="1">
      <c r="A345" s="25" t="e">
        <f t="shared" si="30"/>
        <v>#REF!</v>
      </c>
      <c r="B345" s="223" t="s">
        <v>416</v>
      </c>
      <c r="C345" s="223"/>
      <c r="D345" s="71"/>
      <c r="E345" s="71"/>
      <c r="F345" s="71"/>
      <c r="G345" s="71"/>
      <c r="H345" s="74"/>
      <c r="I345" s="31"/>
      <c r="J345" s="70" t="e">
        <f>#REF!*#REF!</f>
        <v>#REF!</v>
      </c>
      <c r="K345" s="39"/>
      <c r="AC345" s="25" t="s">
        <v>613</v>
      </c>
      <c r="AD345" s="223" t="s">
        <v>416</v>
      </c>
      <c r="AE345" s="223"/>
      <c r="AF345" s="71"/>
      <c r="AG345" s="71"/>
      <c r="AH345" s="71"/>
      <c r="AI345" s="71"/>
      <c r="AJ345" s="74"/>
      <c r="AK345" s="31"/>
      <c r="AL345" s="70">
        <v>0</v>
      </c>
      <c r="AM345" s="39"/>
    </row>
    <row r="346" spans="1:40" ht="14.1" hidden="1" customHeight="1">
      <c r="A346" s="25" t="e">
        <f t="shared" si="30"/>
        <v>#REF!</v>
      </c>
      <c r="B346" s="97" t="s">
        <v>300</v>
      </c>
      <c r="C346" s="220" t="e">
        <f>VLOOKUP(B346,#REF!,2,FALSE)</f>
        <v>#REF!</v>
      </c>
      <c r="D346" s="220"/>
      <c r="E346" s="220"/>
      <c r="F346" s="220"/>
      <c r="G346" s="220"/>
      <c r="H346" s="72" t="s">
        <v>300</v>
      </c>
      <c r="I346" s="31" t="e">
        <f>VLOOKUP(B346,#REF!,3,FALSE)</f>
        <v>#REF!</v>
      </c>
      <c r="J346" s="53" t="e">
        <f>J345</f>
        <v>#REF!</v>
      </c>
      <c r="K346" s="76" t="e">
        <f>J346*I346</f>
        <v>#REF!</v>
      </c>
      <c r="AC346" s="25" t="s">
        <v>613</v>
      </c>
      <c r="AD346" s="97" t="s">
        <v>300</v>
      </c>
      <c r="AE346" s="220" t="s">
        <v>369</v>
      </c>
      <c r="AF346" s="220"/>
      <c r="AG346" s="220"/>
      <c r="AH346" s="220"/>
      <c r="AI346" s="220"/>
      <c r="AJ346" s="72" t="s">
        <v>300</v>
      </c>
      <c r="AK346" s="31">
        <v>719.32</v>
      </c>
      <c r="AL346" s="53">
        <v>0</v>
      </c>
      <c r="AM346" s="76">
        <v>0</v>
      </c>
    </row>
    <row r="347" spans="1:40" ht="19.5" hidden="1" customHeight="1">
      <c r="A347" s="25" t="e">
        <f t="shared" si="30"/>
        <v>#REF!</v>
      </c>
      <c r="B347" s="222" t="s">
        <v>301</v>
      </c>
      <c r="C347" s="222"/>
      <c r="D347" s="222"/>
      <c r="E347" s="222"/>
      <c r="F347" s="222"/>
      <c r="G347" s="222"/>
      <c r="H347" s="222"/>
      <c r="I347" s="31"/>
      <c r="J347" s="70" t="e">
        <f>#REF!*#REF!</f>
        <v>#REF!</v>
      </c>
      <c r="K347" s="39"/>
      <c r="AC347" s="25" t="s">
        <v>613</v>
      </c>
      <c r="AD347" s="222" t="s">
        <v>301</v>
      </c>
      <c r="AE347" s="222"/>
      <c r="AF347" s="222"/>
      <c r="AG347" s="222"/>
      <c r="AH347" s="222"/>
      <c r="AI347" s="222"/>
      <c r="AJ347" s="222"/>
      <c r="AK347" s="31"/>
      <c r="AL347" s="70">
        <v>0</v>
      </c>
      <c r="AM347" s="39"/>
    </row>
    <row r="348" spans="1:40" ht="14.1" hidden="1" customHeight="1">
      <c r="A348" s="25" t="e">
        <f t="shared" si="30"/>
        <v>#REF!</v>
      </c>
      <c r="B348" s="97" t="s">
        <v>249</v>
      </c>
      <c r="C348" s="220" t="e">
        <f>VLOOKUP(B348,#REF!,2,FALSE)</f>
        <v>#REF!</v>
      </c>
      <c r="D348" s="220"/>
      <c r="E348" s="220"/>
      <c r="F348" s="220"/>
      <c r="G348" s="220"/>
      <c r="H348" s="72"/>
      <c r="I348" s="31" t="e">
        <f>VLOOKUP(B348,#REF!,3,FALSE)</f>
        <v>#REF!</v>
      </c>
      <c r="J348" s="75" t="e">
        <f>$J$347</f>
        <v>#REF!</v>
      </c>
      <c r="K348" s="76" t="e">
        <f>J348*I348</f>
        <v>#REF!</v>
      </c>
      <c r="AC348" s="25" t="s">
        <v>613</v>
      </c>
      <c r="AD348" s="97" t="s">
        <v>249</v>
      </c>
      <c r="AE348" s="220" t="s">
        <v>374</v>
      </c>
      <c r="AF348" s="220"/>
      <c r="AG348" s="220"/>
      <c r="AH348" s="220"/>
      <c r="AI348" s="220"/>
      <c r="AJ348" s="72"/>
      <c r="AK348" s="31">
        <v>972.03</v>
      </c>
      <c r="AL348" s="75">
        <v>0</v>
      </c>
      <c r="AM348" s="76">
        <v>0</v>
      </c>
    </row>
    <row r="349" spans="1:40" ht="14.1" hidden="1" customHeight="1">
      <c r="A349" s="25" t="e">
        <f t="shared" si="30"/>
        <v>#REF!</v>
      </c>
      <c r="B349" s="97" t="s">
        <v>250</v>
      </c>
      <c r="C349" s="220" t="e">
        <f>VLOOKUP(B349,#REF!,2,FALSE)</f>
        <v>#REF!</v>
      </c>
      <c r="D349" s="220"/>
      <c r="E349" s="220"/>
      <c r="F349" s="220"/>
      <c r="G349" s="220"/>
      <c r="H349" s="72"/>
      <c r="I349" s="31" t="e">
        <f>VLOOKUP(B349,#REF!,3,FALSE)</f>
        <v>#REF!</v>
      </c>
      <c r="J349" s="75" t="e">
        <f t="shared" ref="J349:J350" si="32">$J$347</f>
        <v>#REF!</v>
      </c>
      <c r="K349" s="76" t="e">
        <f>J349*I349</f>
        <v>#REF!</v>
      </c>
      <c r="AC349" s="25" t="s">
        <v>613</v>
      </c>
      <c r="AD349" s="97" t="s">
        <v>250</v>
      </c>
      <c r="AE349" s="220" t="s">
        <v>359</v>
      </c>
      <c r="AF349" s="220"/>
      <c r="AG349" s="220"/>
      <c r="AH349" s="220"/>
      <c r="AI349" s="220"/>
      <c r="AJ349" s="72"/>
      <c r="AK349" s="31">
        <v>156.4</v>
      </c>
      <c r="AL349" s="75">
        <v>0</v>
      </c>
      <c r="AM349" s="76">
        <v>0</v>
      </c>
    </row>
    <row r="350" spans="1:40" ht="14.1" hidden="1" customHeight="1">
      <c r="A350" s="25" t="e">
        <f t="shared" si="30"/>
        <v>#REF!</v>
      </c>
      <c r="B350" s="97" t="s">
        <v>251</v>
      </c>
      <c r="C350" s="220" t="e">
        <f>VLOOKUP(B350,#REF!,2,FALSE)</f>
        <v>#REF!</v>
      </c>
      <c r="D350" s="220"/>
      <c r="E350" s="220"/>
      <c r="F350" s="220"/>
      <c r="G350" s="220"/>
      <c r="H350" s="72"/>
      <c r="I350" s="31" t="e">
        <f>VLOOKUP(B350,#REF!,3,FALSE)</f>
        <v>#REF!</v>
      </c>
      <c r="J350" s="75" t="e">
        <f t="shared" si="32"/>
        <v>#REF!</v>
      </c>
      <c r="K350" s="76" t="e">
        <f>J350*I350</f>
        <v>#REF!</v>
      </c>
      <c r="AC350" s="25" t="s">
        <v>613</v>
      </c>
      <c r="AD350" s="97" t="s">
        <v>251</v>
      </c>
      <c r="AE350" s="220" t="s">
        <v>347</v>
      </c>
      <c r="AF350" s="220"/>
      <c r="AG350" s="220"/>
      <c r="AH350" s="220"/>
      <c r="AI350" s="220"/>
      <c r="AJ350" s="72"/>
      <c r="AK350" s="31">
        <v>157.72999999999999</v>
      </c>
      <c r="AL350" s="75">
        <v>0</v>
      </c>
      <c r="AM350" s="76">
        <v>0</v>
      </c>
    </row>
    <row r="351" spans="1:40" ht="14.1" hidden="1" customHeight="1">
      <c r="A351" s="25" t="e">
        <f t="shared" si="30"/>
        <v>#REF!</v>
      </c>
      <c r="B351" s="97" t="s">
        <v>252</v>
      </c>
      <c r="C351" s="220" t="e">
        <f>VLOOKUP(B351,#REF!,2,FALSE)</f>
        <v>#REF!</v>
      </c>
      <c r="D351" s="220"/>
      <c r="E351" s="220"/>
      <c r="F351" s="220"/>
      <c r="G351" s="220"/>
      <c r="H351" s="72"/>
      <c r="I351" s="31" t="e">
        <f>VLOOKUP(B351,#REF!,3,FALSE)</f>
        <v>#REF!</v>
      </c>
      <c r="J351" s="75" t="e">
        <f>$J$347*#REF!</f>
        <v>#REF!</v>
      </c>
      <c r="K351" s="76" t="e">
        <f t="shared" ref="K351:K358" si="33">J351*E351</f>
        <v>#REF!</v>
      </c>
      <c r="AC351" s="25" t="s">
        <v>613</v>
      </c>
      <c r="AD351" s="97" t="s">
        <v>252</v>
      </c>
      <c r="AE351" s="220" t="s">
        <v>400</v>
      </c>
      <c r="AF351" s="220"/>
      <c r="AG351" s="220"/>
      <c r="AH351" s="220"/>
      <c r="AI351" s="220"/>
      <c r="AJ351" s="72"/>
      <c r="AK351" s="31">
        <v>66.16</v>
      </c>
      <c r="AL351" s="75">
        <v>0</v>
      </c>
      <c r="AM351" s="76">
        <v>0</v>
      </c>
    </row>
    <row r="352" spans="1:40" ht="14.1" hidden="1" customHeight="1">
      <c r="A352" s="25" t="e">
        <f t="shared" si="30"/>
        <v>#REF!</v>
      </c>
      <c r="B352" s="97" t="s">
        <v>253</v>
      </c>
      <c r="C352" s="220" t="e">
        <f>VLOOKUP(B352,#REF!,2,FALSE)</f>
        <v>#REF!</v>
      </c>
      <c r="D352" s="220"/>
      <c r="E352" s="220"/>
      <c r="F352" s="220"/>
      <c r="G352" s="220"/>
      <c r="H352" s="72"/>
      <c r="I352" s="31" t="e">
        <f>VLOOKUP(B352,#REF!,3,FALSE)</f>
        <v>#REF!</v>
      </c>
      <c r="J352" s="75" t="e">
        <f>$J$347*#REF!</f>
        <v>#REF!</v>
      </c>
      <c r="K352" s="76" t="e">
        <f t="shared" si="33"/>
        <v>#REF!</v>
      </c>
      <c r="AC352" s="25" t="s">
        <v>613</v>
      </c>
      <c r="AD352" s="97" t="s">
        <v>253</v>
      </c>
      <c r="AE352" s="220" t="s">
        <v>402</v>
      </c>
      <c r="AF352" s="220"/>
      <c r="AG352" s="220"/>
      <c r="AH352" s="220"/>
      <c r="AI352" s="220"/>
      <c r="AJ352" s="72"/>
      <c r="AK352" s="31">
        <v>11.66</v>
      </c>
      <c r="AL352" s="75">
        <v>0</v>
      </c>
      <c r="AM352" s="76">
        <v>0</v>
      </c>
    </row>
    <row r="353" spans="1:41" ht="14.1" hidden="1" customHeight="1">
      <c r="A353" s="25" t="e">
        <f t="shared" si="30"/>
        <v>#REF!</v>
      </c>
      <c r="B353" s="97" t="s">
        <v>254</v>
      </c>
      <c r="C353" s="220" t="e">
        <f>VLOOKUP(B353,#REF!,2,FALSE)</f>
        <v>#REF!</v>
      </c>
      <c r="D353" s="220"/>
      <c r="E353" s="220"/>
      <c r="F353" s="220"/>
      <c r="G353" s="220"/>
      <c r="H353" s="72"/>
      <c r="I353" s="31" t="e">
        <f>VLOOKUP(B353,#REF!,3,FALSE)</f>
        <v>#REF!</v>
      </c>
      <c r="J353" s="75" t="e">
        <f>$J$347*#REF!</f>
        <v>#REF!</v>
      </c>
      <c r="K353" s="76" t="e">
        <f t="shared" si="33"/>
        <v>#REF!</v>
      </c>
      <c r="AC353" s="25" t="s">
        <v>613</v>
      </c>
      <c r="AD353" s="97" t="s">
        <v>254</v>
      </c>
      <c r="AE353" s="220" t="s">
        <v>401</v>
      </c>
      <c r="AF353" s="220"/>
      <c r="AG353" s="220"/>
      <c r="AH353" s="220"/>
      <c r="AI353" s="220"/>
      <c r="AJ353" s="72"/>
      <c r="AK353" s="31">
        <v>111.81</v>
      </c>
      <c r="AL353" s="75">
        <v>0</v>
      </c>
      <c r="AM353" s="76">
        <v>0</v>
      </c>
    </row>
    <row r="354" spans="1:41" ht="14.1" hidden="1" customHeight="1">
      <c r="A354" s="25" t="e">
        <f t="shared" si="30"/>
        <v>#REF!</v>
      </c>
      <c r="B354" s="97" t="s">
        <v>255</v>
      </c>
      <c r="C354" s="220" t="e">
        <f>VLOOKUP(B354,#REF!,2,FALSE)</f>
        <v>#REF!</v>
      </c>
      <c r="D354" s="220"/>
      <c r="E354" s="220"/>
      <c r="F354" s="220"/>
      <c r="G354" s="220"/>
      <c r="H354" s="72"/>
      <c r="I354" s="31" t="e">
        <f>VLOOKUP(B354,#REF!,3,FALSE)</f>
        <v>#REF!</v>
      </c>
      <c r="J354" s="75" t="e">
        <f>$J$347*#REF!</f>
        <v>#REF!</v>
      </c>
      <c r="K354" s="76" t="e">
        <f t="shared" si="33"/>
        <v>#REF!</v>
      </c>
      <c r="AC354" s="25" t="s">
        <v>613</v>
      </c>
      <c r="AD354" s="97" t="s">
        <v>255</v>
      </c>
      <c r="AE354" s="220" t="s">
        <v>403</v>
      </c>
      <c r="AF354" s="220"/>
      <c r="AG354" s="220"/>
      <c r="AH354" s="220"/>
      <c r="AI354" s="220"/>
      <c r="AJ354" s="72"/>
      <c r="AK354" s="31">
        <v>21.87</v>
      </c>
      <c r="AL354" s="75">
        <v>0</v>
      </c>
      <c r="AM354" s="76">
        <v>0</v>
      </c>
    </row>
    <row r="355" spans="1:41" ht="14.1" hidden="1" customHeight="1">
      <c r="A355" s="25" t="e">
        <f t="shared" si="30"/>
        <v>#REF!</v>
      </c>
      <c r="B355" s="99" t="s">
        <v>521</v>
      </c>
      <c r="C355" s="220" t="e">
        <f>VLOOKUP(B355,#REF!,2,FALSE)</f>
        <v>#REF!</v>
      </c>
      <c r="D355" s="220"/>
      <c r="E355" s="220"/>
      <c r="F355" s="220"/>
      <c r="G355" s="220"/>
      <c r="H355" s="74"/>
      <c r="I355" s="31" t="e">
        <f>VLOOKUP(B355,#REF!,3,FALSE)</f>
        <v>#REF!</v>
      </c>
      <c r="J355" s="75" t="e">
        <f>$J$347*9*0.8</f>
        <v>#REF!</v>
      </c>
      <c r="K355" s="76" t="e">
        <f t="shared" si="33"/>
        <v>#REF!</v>
      </c>
      <c r="AC355" s="25" t="s">
        <v>613</v>
      </c>
      <c r="AD355" s="99" t="s">
        <v>521</v>
      </c>
      <c r="AE355" s="220" t="s">
        <v>522</v>
      </c>
      <c r="AF355" s="220"/>
      <c r="AG355" s="220"/>
      <c r="AH355" s="220"/>
      <c r="AI355" s="220"/>
      <c r="AJ355" s="74"/>
      <c r="AK355" s="31">
        <v>4.9459999999999997</v>
      </c>
      <c r="AL355" s="75">
        <v>0</v>
      </c>
      <c r="AM355" s="76">
        <v>0</v>
      </c>
    </row>
    <row r="356" spans="1:41" ht="14.1" hidden="1" customHeight="1">
      <c r="A356" s="25" t="e">
        <f t="shared" si="30"/>
        <v>#REF!</v>
      </c>
      <c r="B356" s="98" t="s">
        <v>518</v>
      </c>
      <c r="C356" s="220" t="e">
        <f>VLOOKUP(B356,#REF!,2,FALSE)</f>
        <v>#REF!</v>
      </c>
      <c r="D356" s="220"/>
      <c r="E356" s="220"/>
      <c r="F356" s="220"/>
      <c r="G356" s="220"/>
      <c r="H356" s="74"/>
      <c r="I356" s="31" t="e">
        <f>VLOOKUP(B356,#REF!,3,FALSE)</f>
        <v>#REF!</v>
      </c>
      <c r="J356" s="75" t="e">
        <f>J355</f>
        <v>#REF!</v>
      </c>
      <c r="K356" s="76" t="e">
        <f t="shared" si="33"/>
        <v>#REF!</v>
      </c>
      <c r="AC356" s="25" t="s">
        <v>613</v>
      </c>
      <c r="AD356" s="98" t="s">
        <v>518</v>
      </c>
      <c r="AE356" s="220" t="s">
        <v>417</v>
      </c>
      <c r="AF356" s="220"/>
      <c r="AG356" s="220"/>
      <c r="AH356" s="220"/>
      <c r="AI356" s="220"/>
      <c r="AJ356" s="74"/>
      <c r="AK356" s="31">
        <v>15.83</v>
      </c>
      <c r="AL356" s="75">
        <v>0</v>
      </c>
      <c r="AM356" s="76">
        <v>0</v>
      </c>
    </row>
    <row r="357" spans="1:41" ht="14.1" hidden="1" customHeight="1">
      <c r="A357" s="25" t="e">
        <f t="shared" si="30"/>
        <v>#REF!</v>
      </c>
      <c r="B357" s="98" t="s">
        <v>519</v>
      </c>
      <c r="C357" s="220" t="e">
        <f>VLOOKUP(B357,#REF!,2,FALSE)</f>
        <v>#REF!</v>
      </c>
      <c r="D357" s="220"/>
      <c r="E357" s="220"/>
      <c r="F357" s="220"/>
      <c r="G357" s="220"/>
      <c r="H357" s="74"/>
      <c r="I357" s="31" t="e">
        <f>VLOOKUP(B357,#REF!,3,FALSE)</f>
        <v>#REF!</v>
      </c>
      <c r="J357" s="75" t="e">
        <f>J347*((2*1.8)+(2*0.8))</f>
        <v>#REF!</v>
      </c>
      <c r="K357" s="76" t="e">
        <f t="shared" si="33"/>
        <v>#REF!</v>
      </c>
      <c r="AC357" s="25" t="s">
        <v>613</v>
      </c>
      <c r="AD357" s="98" t="s">
        <v>519</v>
      </c>
      <c r="AE357" s="220" t="s">
        <v>418</v>
      </c>
      <c r="AF357" s="220"/>
      <c r="AG357" s="220"/>
      <c r="AH357" s="220"/>
      <c r="AI357" s="220"/>
      <c r="AJ357" s="74"/>
      <c r="AK357" s="31">
        <v>24.19</v>
      </c>
      <c r="AL357" s="75">
        <v>0</v>
      </c>
      <c r="AM357" s="76">
        <v>0</v>
      </c>
    </row>
    <row r="358" spans="1:41" ht="14.1" hidden="1" customHeight="1">
      <c r="A358" s="25" t="e">
        <f t="shared" si="30"/>
        <v>#REF!</v>
      </c>
      <c r="B358" s="100" t="s">
        <v>520</v>
      </c>
      <c r="C358" s="221" t="e">
        <f>#REF!</f>
        <v>#REF!</v>
      </c>
      <c r="D358" s="221"/>
      <c r="E358" s="221"/>
      <c r="F358" s="221"/>
      <c r="G358" s="221"/>
      <c r="H358" s="74"/>
      <c r="I358" s="76" t="e">
        <f>#REF!</f>
        <v>#REF!</v>
      </c>
      <c r="J358" s="75" t="e">
        <f>$J$347</f>
        <v>#REF!</v>
      </c>
      <c r="K358" s="76" t="e">
        <f t="shared" si="33"/>
        <v>#REF!</v>
      </c>
      <c r="AC358" s="25" t="s">
        <v>613</v>
      </c>
      <c r="AD358" s="100" t="s">
        <v>520</v>
      </c>
      <c r="AE358" s="221" t="s">
        <v>244</v>
      </c>
      <c r="AF358" s="221"/>
      <c r="AG358" s="221"/>
      <c r="AH358" s="221"/>
      <c r="AI358" s="221"/>
      <c r="AJ358" s="74"/>
      <c r="AK358" s="76">
        <v>3.5</v>
      </c>
      <c r="AL358" s="75">
        <v>0</v>
      </c>
      <c r="AM358" s="76">
        <v>0</v>
      </c>
    </row>
    <row r="359" spans="1:41" ht="19.5" hidden="1" customHeight="1">
      <c r="A359" s="25" t="e">
        <f t="shared" si="30"/>
        <v>#REF!</v>
      </c>
      <c r="B359" s="222" t="s">
        <v>302</v>
      </c>
      <c r="C359" s="222"/>
      <c r="D359" s="222"/>
      <c r="E359" s="222"/>
      <c r="F359" s="222"/>
      <c r="G359" s="222"/>
      <c r="H359" s="222"/>
      <c r="I359" s="73"/>
      <c r="J359" s="70" t="e">
        <f>#REF!*#REF!</f>
        <v>#REF!</v>
      </c>
      <c r="K359" s="39"/>
      <c r="AC359" s="25" t="s">
        <v>613</v>
      </c>
      <c r="AD359" s="222" t="s">
        <v>302</v>
      </c>
      <c r="AE359" s="222"/>
      <c r="AF359" s="222"/>
      <c r="AG359" s="222"/>
      <c r="AH359" s="222"/>
      <c r="AI359" s="222"/>
      <c r="AJ359" s="222"/>
      <c r="AK359" s="73"/>
      <c r="AL359" s="70">
        <v>0</v>
      </c>
      <c r="AM359" s="39"/>
    </row>
    <row r="360" spans="1:41" ht="14.1" hidden="1" customHeight="1">
      <c r="A360" s="25" t="e">
        <f t="shared" si="30"/>
        <v>#REF!</v>
      </c>
      <c r="B360" s="100" t="s">
        <v>248</v>
      </c>
      <c r="C360" s="220" t="e">
        <f>VLOOKUP(B360,#REF!,2,FALSE)</f>
        <v>#REF!</v>
      </c>
      <c r="D360" s="220"/>
      <c r="E360" s="220"/>
      <c r="F360" s="220"/>
      <c r="G360" s="220"/>
      <c r="I360" s="31" t="e">
        <f>VLOOKUP(B360,#REF!,3,FALSE)</f>
        <v>#REF!</v>
      </c>
      <c r="J360" s="53" t="e">
        <f>J359</f>
        <v>#REF!</v>
      </c>
      <c r="K360" s="76" t="e">
        <f t="shared" ref="K360:K385" si="34">J360*I360</f>
        <v>#REF!</v>
      </c>
      <c r="M360" s="6"/>
      <c r="AC360" s="25" t="s">
        <v>613</v>
      </c>
      <c r="AD360" s="100" t="s">
        <v>248</v>
      </c>
      <c r="AE360" s="220" t="s">
        <v>373</v>
      </c>
      <c r="AF360" s="220"/>
      <c r="AG360" s="220"/>
      <c r="AH360" s="220"/>
      <c r="AI360" s="220"/>
      <c r="AJ360" s="27"/>
      <c r="AK360" s="31">
        <v>686.93</v>
      </c>
      <c r="AL360" s="53">
        <v>0</v>
      </c>
      <c r="AM360" s="76">
        <v>0</v>
      </c>
      <c r="AO360" s="6"/>
    </row>
    <row r="361" spans="1:41" ht="14.1" hidden="1" customHeight="1">
      <c r="A361" s="25" t="e">
        <f t="shared" si="30"/>
        <v>#REF!</v>
      </c>
      <c r="B361" s="97" t="s">
        <v>250</v>
      </c>
      <c r="C361" s="220" t="e">
        <f>VLOOKUP(B361,#REF!,2,FALSE)</f>
        <v>#REF!</v>
      </c>
      <c r="D361" s="220"/>
      <c r="E361" s="220"/>
      <c r="F361" s="220"/>
      <c r="G361" s="220"/>
      <c r="I361" s="31" t="e">
        <f>VLOOKUP(B361,#REF!,3,FALSE)</f>
        <v>#REF!</v>
      </c>
      <c r="J361" s="53" t="e">
        <f>J359</f>
        <v>#REF!</v>
      </c>
      <c r="K361" s="76" t="e">
        <f t="shared" si="34"/>
        <v>#REF!</v>
      </c>
      <c r="AC361" s="25" t="s">
        <v>613</v>
      </c>
      <c r="AD361" s="97" t="s">
        <v>250</v>
      </c>
      <c r="AE361" s="220" t="s">
        <v>359</v>
      </c>
      <c r="AF361" s="220"/>
      <c r="AG361" s="220"/>
      <c r="AH361" s="220"/>
      <c r="AI361" s="220"/>
      <c r="AJ361" s="27"/>
      <c r="AK361" s="31">
        <v>156.4</v>
      </c>
      <c r="AL361" s="53">
        <v>0</v>
      </c>
      <c r="AM361" s="76">
        <v>0</v>
      </c>
    </row>
    <row r="362" spans="1:41" ht="14.1" hidden="1" customHeight="1">
      <c r="A362" s="25" t="e">
        <f t="shared" si="30"/>
        <v>#REF!</v>
      </c>
      <c r="B362" s="97" t="s">
        <v>251</v>
      </c>
      <c r="C362" s="220" t="e">
        <f>VLOOKUP(B362,#REF!,2,FALSE)</f>
        <v>#REF!</v>
      </c>
      <c r="D362" s="220"/>
      <c r="E362" s="220"/>
      <c r="F362" s="220"/>
      <c r="G362" s="220"/>
      <c r="I362" s="31" t="e">
        <f>VLOOKUP(B362,#REF!,3,FALSE)</f>
        <v>#REF!</v>
      </c>
      <c r="J362" s="53" t="e">
        <f>J359</f>
        <v>#REF!</v>
      </c>
      <c r="K362" s="76" t="e">
        <f t="shared" si="34"/>
        <v>#REF!</v>
      </c>
      <c r="M362" s="6"/>
      <c r="AC362" s="25" t="s">
        <v>613</v>
      </c>
      <c r="AD362" s="97" t="s">
        <v>251</v>
      </c>
      <c r="AE362" s="220" t="s">
        <v>347</v>
      </c>
      <c r="AF362" s="220"/>
      <c r="AG362" s="220"/>
      <c r="AH362" s="220"/>
      <c r="AI362" s="220"/>
      <c r="AJ362" s="27"/>
      <c r="AK362" s="31">
        <v>157.72999999999999</v>
      </c>
      <c r="AL362" s="53">
        <v>0</v>
      </c>
      <c r="AM362" s="76">
        <v>0</v>
      </c>
      <c r="AO362" s="6"/>
    </row>
    <row r="363" spans="1:41" ht="14.1" hidden="1" customHeight="1">
      <c r="A363" s="25" t="e">
        <f t="shared" si="30"/>
        <v>#REF!</v>
      </c>
      <c r="B363" s="97" t="s">
        <v>252</v>
      </c>
      <c r="C363" s="220" t="e">
        <f>VLOOKUP(B363,#REF!,2,FALSE)</f>
        <v>#REF!</v>
      </c>
      <c r="D363" s="220"/>
      <c r="E363" s="220"/>
      <c r="F363" s="220"/>
      <c r="G363" s="220"/>
      <c r="I363" s="31" t="e">
        <f>VLOOKUP(B363,#REF!,3,FALSE)</f>
        <v>#REF!</v>
      </c>
      <c r="J363" s="53" t="e">
        <f>$J$359*#REF!</f>
        <v>#REF!</v>
      </c>
      <c r="K363" s="76" t="e">
        <f t="shared" si="34"/>
        <v>#REF!</v>
      </c>
      <c r="M363" s="6"/>
      <c r="AC363" s="25" t="s">
        <v>613</v>
      </c>
      <c r="AD363" s="97" t="s">
        <v>252</v>
      </c>
      <c r="AE363" s="220" t="s">
        <v>400</v>
      </c>
      <c r="AF363" s="220"/>
      <c r="AG363" s="220"/>
      <c r="AH363" s="220"/>
      <c r="AI363" s="220"/>
      <c r="AJ363" s="27"/>
      <c r="AK363" s="31">
        <v>66.16</v>
      </c>
      <c r="AL363" s="53">
        <v>0</v>
      </c>
      <c r="AM363" s="76">
        <v>0</v>
      </c>
      <c r="AO363" s="6"/>
    </row>
    <row r="364" spans="1:41" ht="14.1" hidden="1" customHeight="1">
      <c r="A364" s="25" t="e">
        <f t="shared" si="30"/>
        <v>#REF!</v>
      </c>
      <c r="B364" s="97" t="s">
        <v>253</v>
      </c>
      <c r="C364" s="220" t="e">
        <f>VLOOKUP(B364,#REF!,2,FALSE)</f>
        <v>#REF!</v>
      </c>
      <c r="D364" s="220"/>
      <c r="E364" s="220"/>
      <c r="F364" s="220"/>
      <c r="G364" s="220"/>
      <c r="I364" s="31" t="e">
        <f>VLOOKUP(B364,#REF!,3,FALSE)</f>
        <v>#REF!</v>
      </c>
      <c r="J364" s="53" t="e">
        <f>$J$359*#REF!</f>
        <v>#REF!</v>
      </c>
      <c r="K364" s="76" t="e">
        <f t="shared" si="34"/>
        <v>#REF!</v>
      </c>
      <c r="M364" s="6"/>
      <c r="AC364" s="25" t="s">
        <v>613</v>
      </c>
      <c r="AD364" s="97" t="s">
        <v>253</v>
      </c>
      <c r="AE364" s="220" t="s">
        <v>402</v>
      </c>
      <c r="AF364" s="220"/>
      <c r="AG364" s="220"/>
      <c r="AH364" s="220"/>
      <c r="AI364" s="220"/>
      <c r="AJ364" s="27"/>
      <c r="AK364" s="31">
        <v>11.66</v>
      </c>
      <c r="AL364" s="53">
        <v>0</v>
      </c>
      <c r="AM364" s="76">
        <v>0</v>
      </c>
      <c r="AO364" s="6"/>
    </row>
    <row r="365" spans="1:41" ht="14.1" hidden="1" customHeight="1">
      <c r="A365" s="25" t="e">
        <f t="shared" si="30"/>
        <v>#REF!</v>
      </c>
      <c r="B365" s="97" t="s">
        <v>254</v>
      </c>
      <c r="C365" s="220" t="e">
        <f>VLOOKUP(B365,#REF!,2,FALSE)</f>
        <v>#REF!</v>
      </c>
      <c r="D365" s="220"/>
      <c r="E365" s="220"/>
      <c r="F365" s="220"/>
      <c r="G365" s="220"/>
      <c r="I365" s="31" t="e">
        <f>VLOOKUP(B365,#REF!,3,FALSE)</f>
        <v>#REF!</v>
      </c>
      <c r="J365" s="53" t="e">
        <f>$J$359*#REF!</f>
        <v>#REF!</v>
      </c>
      <c r="K365" s="76" t="e">
        <f t="shared" si="34"/>
        <v>#REF!</v>
      </c>
      <c r="M365" s="6"/>
      <c r="AC365" s="25" t="s">
        <v>613</v>
      </c>
      <c r="AD365" s="97" t="s">
        <v>254</v>
      </c>
      <c r="AE365" s="220" t="s">
        <v>401</v>
      </c>
      <c r="AF365" s="220"/>
      <c r="AG365" s="220"/>
      <c r="AH365" s="220"/>
      <c r="AI365" s="220"/>
      <c r="AJ365" s="27"/>
      <c r="AK365" s="31">
        <v>111.81</v>
      </c>
      <c r="AL365" s="53">
        <v>0</v>
      </c>
      <c r="AM365" s="76">
        <v>0</v>
      </c>
      <c r="AO365" s="6"/>
    </row>
    <row r="366" spans="1:41" ht="14.1" hidden="1" customHeight="1">
      <c r="A366" s="25" t="e">
        <f t="shared" si="30"/>
        <v>#REF!</v>
      </c>
      <c r="B366" s="97" t="s">
        <v>255</v>
      </c>
      <c r="C366" s="220" t="e">
        <f>VLOOKUP(B366,#REF!,2,FALSE)</f>
        <v>#REF!</v>
      </c>
      <c r="D366" s="220"/>
      <c r="E366" s="220"/>
      <c r="F366" s="220"/>
      <c r="G366" s="220"/>
      <c r="I366" s="31" t="e">
        <f>VLOOKUP(B366,#REF!,3,FALSE)</f>
        <v>#REF!</v>
      </c>
      <c r="J366" s="53" t="e">
        <f>$J$359*#REF!</f>
        <v>#REF!</v>
      </c>
      <c r="K366" s="76" t="e">
        <f t="shared" si="34"/>
        <v>#REF!</v>
      </c>
      <c r="M366" s="6"/>
      <c r="AC366" s="25" t="s">
        <v>613</v>
      </c>
      <c r="AD366" s="97" t="s">
        <v>255</v>
      </c>
      <c r="AE366" s="220" t="s">
        <v>403</v>
      </c>
      <c r="AF366" s="220"/>
      <c r="AG366" s="220"/>
      <c r="AH366" s="220"/>
      <c r="AI366" s="220"/>
      <c r="AJ366" s="27"/>
      <c r="AK366" s="31">
        <v>21.87</v>
      </c>
      <c r="AL366" s="53">
        <v>0</v>
      </c>
      <c r="AM366" s="76">
        <v>0</v>
      </c>
      <c r="AO366" s="6"/>
    </row>
    <row r="367" spans="1:41" ht="14.1" hidden="1" customHeight="1">
      <c r="A367" s="25" t="e">
        <f t="shared" si="30"/>
        <v>#REF!</v>
      </c>
      <c r="B367" s="99" t="s">
        <v>521</v>
      </c>
      <c r="C367" s="220" t="e">
        <f>VLOOKUP(B367,#REF!,2,FALSE)</f>
        <v>#REF!</v>
      </c>
      <c r="D367" s="220"/>
      <c r="E367" s="220"/>
      <c r="F367" s="220"/>
      <c r="G367" s="220"/>
      <c r="H367" s="74"/>
      <c r="I367" s="31" t="e">
        <f>VLOOKUP(B367,#REF!,3,FALSE)</f>
        <v>#REF!</v>
      </c>
      <c r="J367" s="53" t="e">
        <f>J359*9*0.8</f>
        <v>#REF!</v>
      </c>
      <c r="K367" s="76" t="e">
        <f t="shared" si="34"/>
        <v>#REF!</v>
      </c>
      <c r="AC367" s="25" t="s">
        <v>613</v>
      </c>
      <c r="AD367" s="99" t="s">
        <v>521</v>
      </c>
      <c r="AE367" s="220" t="s">
        <v>522</v>
      </c>
      <c r="AF367" s="220"/>
      <c r="AG367" s="220"/>
      <c r="AH367" s="220"/>
      <c r="AI367" s="220"/>
      <c r="AJ367" s="74"/>
      <c r="AK367" s="31">
        <v>4.9459999999999997</v>
      </c>
      <c r="AL367" s="53">
        <v>0</v>
      </c>
      <c r="AM367" s="76">
        <v>0</v>
      </c>
    </row>
    <row r="368" spans="1:41" ht="14.1" hidden="1" customHeight="1">
      <c r="A368" s="25" t="e">
        <f t="shared" si="30"/>
        <v>#REF!</v>
      </c>
      <c r="B368" s="98" t="s">
        <v>518</v>
      </c>
      <c r="C368" s="220" t="e">
        <f>VLOOKUP(B368,#REF!,2,FALSE)</f>
        <v>#REF!</v>
      </c>
      <c r="D368" s="220"/>
      <c r="E368" s="220"/>
      <c r="F368" s="220"/>
      <c r="G368" s="220"/>
      <c r="H368" s="74"/>
      <c r="I368" s="31" t="e">
        <f>VLOOKUP(B368,#REF!,3,FALSE)</f>
        <v>#REF!</v>
      </c>
      <c r="J368" s="53" t="e">
        <f>J367</f>
        <v>#REF!</v>
      </c>
      <c r="K368" s="76" t="e">
        <f t="shared" si="34"/>
        <v>#REF!</v>
      </c>
      <c r="AC368" s="25" t="s">
        <v>613</v>
      </c>
      <c r="AD368" s="98" t="s">
        <v>518</v>
      </c>
      <c r="AE368" s="220" t="s">
        <v>417</v>
      </c>
      <c r="AF368" s="220"/>
      <c r="AG368" s="220"/>
      <c r="AH368" s="220"/>
      <c r="AI368" s="220"/>
      <c r="AJ368" s="74"/>
      <c r="AK368" s="31">
        <v>15.83</v>
      </c>
      <c r="AL368" s="53">
        <v>0</v>
      </c>
      <c r="AM368" s="76">
        <v>0</v>
      </c>
    </row>
    <row r="369" spans="1:39" ht="14.1" hidden="1" customHeight="1">
      <c r="A369" s="25" t="e">
        <f t="shared" si="30"/>
        <v>#REF!</v>
      </c>
      <c r="B369" s="98" t="s">
        <v>519</v>
      </c>
      <c r="C369" s="220" t="e">
        <f>VLOOKUP(B369,#REF!,2,FALSE)</f>
        <v>#REF!</v>
      </c>
      <c r="D369" s="220"/>
      <c r="E369" s="220"/>
      <c r="F369" s="220"/>
      <c r="G369" s="220"/>
      <c r="H369" s="74"/>
      <c r="I369" s="31" t="e">
        <f>VLOOKUP(B369,#REF!,3,FALSE)</f>
        <v>#REF!</v>
      </c>
      <c r="J369" s="75" t="e">
        <f>J359*((2*1.8)+(2*0.8))</f>
        <v>#REF!</v>
      </c>
      <c r="K369" s="76" t="e">
        <f t="shared" si="34"/>
        <v>#REF!</v>
      </c>
      <c r="AC369" s="25" t="s">
        <v>613</v>
      </c>
      <c r="AD369" s="98" t="s">
        <v>519</v>
      </c>
      <c r="AE369" s="220" t="s">
        <v>418</v>
      </c>
      <c r="AF369" s="220"/>
      <c r="AG369" s="220"/>
      <c r="AH369" s="220"/>
      <c r="AI369" s="220"/>
      <c r="AJ369" s="74"/>
      <c r="AK369" s="31">
        <v>24.19</v>
      </c>
      <c r="AL369" s="75">
        <v>0</v>
      </c>
      <c r="AM369" s="76">
        <v>0</v>
      </c>
    </row>
    <row r="370" spans="1:39" ht="14.1" hidden="1" customHeight="1">
      <c r="A370" s="25" t="e">
        <f t="shared" si="30"/>
        <v>#REF!</v>
      </c>
      <c r="B370" s="100" t="s">
        <v>520</v>
      </c>
      <c r="C370" s="221" t="e">
        <f>#REF!</f>
        <v>#REF!</v>
      </c>
      <c r="D370" s="221"/>
      <c r="E370" s="221"/>
      <c r="F370" s="221"/>
      <c r="G370" s="221"/>
      <c r="H370" s="74"/>
      <c r="I370" s="76" t="e">
        <f>#REF!</f>
        <v>#REF!</v>
      </c>
      <c r="J370" s="53" t="e">
        <f>J359</f>
        <v>#REF!</v>
      </c>
      <c r="K370" s="76" t="e">
        <f t="shared" si="34"/>
        <v>#REF!</v>
      </c>
      <c r="AC370" s="25" t="s">
        <v>613</v>
      </c>
      <c r="AD370" s="100" t="s">
        <v>520</v>
      </c>
      <c r="AE370" s="221" t="s">
        <v>244</v>
      </c>
      <c r="AF370" s="221"/>
      <c r="AG370" s="221"/>
      <c r="AH370" s="221"/>
      <c r="AI370" s="221"/>
      <c r="AJ370" s="74"/>
      <c r="AK370" s="76">
        <v>3.5</v>
      </c>
      <c r="AL370" s="53">
        <v>0</v>
      </c>
      <c r="AM370" s="76">
        <v>0</v>
      </c>
    </row>
    <row r="371" spans="1:39" ht="19.5" hidden="1" customHeight="1">
      <c r="A371" s="25" t="e">
        <f t="shared" si="30"/>
        <v>#REF!</v>
      </c>
      <c r="B371" s="222" t="s">
        <v>303</v>
      </c>
      <c r="C371" s="222"/>
      <c r="D371" s="222"/>
      <c r="E371" s="222"/>
      <c r="F371" s="222"/>
      <c r="G371" s="222"/>
      <c r="H371" s="222"/>
      <c r="I371" s="73"/>
      <c r="J371" s="70" t="e">
        <f>#REF!*#REF!</f>
        <v>#REF!</v>
      </c>
      <c r="K371" s="39"/>
      <c r="AC371" s="25" t="s">
        <v>613</v>
      </c>
      <c r="AD371" s="222" t="s">
        <v>303</v>
      </c>
      <c r="AE371" s="222"/>
      <c r="AF371" s="222"/>
      <c r="AG371" s="222"/>
      <c r="AH371" s="222"/>
      <c r="AI371" s="222"/>
      <c r="AJ371" s="222"/>
      <c r="AK371" s="73"/>
      <c r="AL371" s="70">
        <v>0</v>
      </c>
      <c r="AM371" s="39"/>
    </row>
    <row r="372" spans="1:39" ht="14.1" hidden="1" customHeight="1">
      <c r="A372" s="25" t="e">
        <f t="shared" ref="A372:A435" si="35">IF(J372=0,"HIDE","")</f>
        <v>#REF!</v>
      </c>
      <c r="B372" s="97" t="s">
        <v>260</v>
      </c>
      <c r="C372" s="220" t="e">
        <f>VLOOKUP(B372,#REF!,2,FALSE)</f>
        <v>#REF!</v>
      </c>
      <c r="D372" s="220"/>
      <c r="E372" s="220"/>
      <c r="F372" s="220"/>
      <c r="G372" s="220"/>
      <c r="H372" s="72"/>
      <c r="I372" s="31" t="e">
        <f>VLOOKUP(B372,#REF!,3,FALSE)</f>
        <v>#REF!</v>
      </c>
      <c r="J372" s="77" t="e">
        <f>J371</f>
        <v>#REF!</v>
      </c>
      <c r="K372" s="76" t="e">
        <f t="shared" si="34"/>
        <v>#REF!</v>
      </c>
      <c r="AC372" s="25" t="s">
        <v>613</v>
      </c>
      <c r="AD372" s="97" t="s">
        <v>260</v>
      </c>
      <c r="AE372" s="220" t="s">
        <v>393</v>
      </c>
      <c r="AF372" s="220"/>
      <c r="AG372" s="220"/>
      <c r="AH372" s="220"/>
      <c r="AI372" s="220"/>
      <c r="AJ372" s="72"/>
      <c r="AK372" s="31">
        <v>193.88</v>
      </c>
      <c r="AL372" s="77">
        <v>0</v>
      </c>
      <c r="AM372" s="76">
        <v>0</v>
      </c>
    </row>
    <row r="373" spans="1:39" ht="14.1" hidden="1" customHeight="1">
      <c r="A373" s="25" t="e">
        <f t="shared" si="35"/>
        <v>#REF!</v>
      </c>
      <c r="B373" s="97" t="s">
        <v>261</v>
      </c>
      <c r="C373" s="220" t="e">
        <f>VLOOKUP(B373,#REF!,2,FALSE)</f>
        <v>#REF!</v>
      </c>
      <c r="D373" s="220"/>
      <c r="E373" s="220"/>
      <c r="F373" s="220"/>
      <c r="G373" s="220"/>
      <c r="H373" s="72"/>
      <c r="I373" s="31" t="e">
        <f>VLOOKUP(B373,#REF!,3,FALSE)</f>
        <v>#REF!</v>
      </c>
      <c r="J373" s="53" t="e">
        <f>J371</f>
        <v>#REF!</v>
      </c>
      <c r="K373" s="76" t="e">
        <f t="shared" si="34"/>
        <v>#REF!</v>
      </c>
      <c r="AC373" s="25" t="s">
        <v>613</v>
      </c>
      <c r="AD373" s="97" t="s">
        <v>261</v>
      </c>
      <c r="AE373" s="220" t="s">
        <v>381</v>
      </c>
      <c r="AF373" s="220"/>
      <c r="AG373" s="220"/>
      <c r="AH373" s="220"/>
      <c r="AI373" s="220"/>
      <c r="AJ373" s="72"/>
      <c r="AK373" s="31">
        <v>322.8</v>
      </c>
      <c r="AL373" s="53">
        <v>0</v>
      </c>
      <c r="AM373" s="76">
        <v>0</v>
      </c>
    </row>
    <row r="374" spans="1:39" ht="14.1" hidden="1" customHeight="1">
      <c r="A374" s="25" t="e">
        <f t="shared" si="35"/>
        <v>#REF!</v>
      </c>
      <c r="B374" s="97" t="s">
        <v>262</v>
      </c>
      <c r="C374" s="220" t="e">
        <f>VLOOKUP(B374,#REF!,2,FALSE)</f>
        <v>#REF!</v>
      </c>
      <c r="D374" s="220"/>
      <c r="E374" s="220"/>
      <c r="F374" s="220"/>
      <c r="G374" s="220"/>
      <c r="H374" s="72"/>
      <c r="I374" s="31" t="e">
        <f>VLOOKUP(B374,#REF!,3,FALSE)</f>
        <v>#REF!</v>
      </c>
      <c r="J374" s="53" t="e">
        <f>J371</f>
        <v>#REF!</v>
      </c>
      <c r="K374" s="76" t="e">
        <f t="shared" si="34"/>
        <v>#REF!</v>
      </c>
      <c r="AC374" s="25" t="s">
        <v>613</v>
      </c>
      <c r="AD374" s="97" t="s">
        <v>262</v>
      </c>
      <c r="AE374" s="220" t="s">
        <v>350</v>
      </c>
      <c r="AF374" s="220"/>
      <c r="AG374" s="220"/>
      <c r="AH374" s="220"/>
      <c r="AI374" s="220"/>
      <c r="AJ374" s="72"/>
      <c r="AK374" s="31">
        <v>209.96</v>
      </c>
      <c r="AL374" s="53">
        <v>0</v>
      </c>
      <c r="AM374" s="76">
        <v>0</v>
      </c>
    </row>
    <row r="375" spans="1:39" ht="14.1" hidden="1" customHeight="1">
      <c r="A375" s="25" t="e">
        <f t="shared" si="35"/>
        <v>#REF!</v>
      </c>
      <c r="B375" s="97" t="s">
        <v>251</v>
      </c>
      <c r="C375" s="220" t="e">
        <f>VLOOKUP(B375,#REF!,2,FALSE)</f>
        <v>#REF!</v>
      </c>
      <c r="D375" s="220"/>
      <c r="E375" s="220"/>
      <c r="F375" s="220"/>
      <c r="G375" s="220"/>
      <c r="H375" s="72"/>
      <c r="I375" s="31" t="e">
        <f>VLOOKUP(B375,#REF!,3,FALSE)</f>
        <v>#REF!</v>
      </c>
      <c r="J375" s="53" t="e">
        <f>J371</f>
        <v>#REF!</v>
      </c>
      <c r="K375" s="76" t="e">
        <f t="shared" si="34"/>
        <v>#REF!</v>
      </c>
      <c r="AC375" s="25" t="s">
        <v>613</v>
      </c>
      <c r="AD375" s="97" t="s">
        <v>251</v>
      </c>
      <c r="AE375" s="220" t="s">
        <v>347</v>
      </c>
      <c r="AF375" s="220"/>
      <c r="AG375" s="220"/>
      <c r="AH375" s="220"/>
      <c r="AI375" s="220"/>
      <c r="AJ375" s="72"/>
      <c r="AK375" s="31">
        <v>157.72999999999999</v>
      </c>
      <c r="AL375" s="53">
        <v>0</v>
      </c>
      <c r="AM375" s="76">
        <v>0</v>
      </c>
    </row>
    <row r="376" spans="1:39" ht="14.1" hidden="1" customHeight="1">
      <c r="A376" s="25" t="e">
        <f t="shared" si="35"/>
        <v>#REF!</v>
      </c>
      <c r="B376" s="97" t="s">
        <v>263</v>
      </c>
      <c r="C376" s="220" t="e">
        <f>VLOOKUP(B376,#REF!,2,FALSE)</f>
        <v>#REF!</v>
      </c>
      <c r="D376" s="220"/>
      <c r="E376" s="220"/>
      <c r="F376" s="220"/>
      <c r="G376" s="220"/>
      <c r="H376" s="72"/>
      <c r="I376" s="31" t="e">
        <f>VLOOKUP(B376,#REF!,3,FALSE)</f>
        <v>#REF!</v>
      </c>
      <c r="J376" s="53" t="e">
        <f>J371</f>
        <v>#REF!</v>
      </c>
      <c r="K376" s="76" t="e">
        <f t="shared" si="34"/>
        <v>#REF!</v>
      </c>
      <c r="AC376" s="25" t="s">
        <v>613</v>
      </c>
      <c r="AD376" s="97" t="s">
        <v>263</v>
      </c>
      <c r="AE376" s="220" t="s">
        <v>384</v>
      </c>
      <c r="AF376" s="220"/>
      <c r="AG376" s="220"/>
      <c r="AH376" s="220"/>
      <c r="AI376" s="220"/>
      <c r="AJ376" s="72"/>
      <c r="AK376" s="31">
        <v>465.96</v>
      </c>
      <c r="AL376" s="53">
        <v>0</v>
      </c>
      <c r="AM376" s="76">
        <v>0</v>
      </c>
    </row>
    <row r="377" spans="1:39" ht="14.1" hidden="1" customHeight="1">
      <c r="A377" s="25" t="e">
        <f t="shared" si="35"/>
        <v>#REF!</v>
      </c>
      <c r="B377" s="97" t="s">
        <v>257</v>
      </c>
      <c r="C377" s="220" t="e">
        <f>VLOOKUP(B377,#REF!,2,FALSE)</f>
        <v>#REF!</v>
      </c>
      <c r="D377" s="220"/>
      <c r="E377" s="220"/>
      <c r="F377" s="220"/>
      <c r="G377" s="220"/>
      <c r="H377" s="72"/>
      <c r="I377" s="31" t="e">
        <f>VLOOKUP(B377,#REF!,3,FALSE)</f>
        <v>#REF!</v>
      </c>
      <c r="J377" s="53" t="e">
        <f>J371</f>
        <v>#REF!</v>
      </c>
      <c r="K377" s="76" t="e">
        <f t="shared" si="34"/>
        <v>#REF!</v>
      </c>
      <c r="AC377" s="25" t="s">
        <v>613</v>
      </c>
      <c r="AD377" s="97" t="s">
        <v>257</v>
      </c>
      <c r="AE377" s="220" t="s">
        <v>357</v>
      </c>
      <c r="AF377" s="220"/>
      <c r="AG377" s="220"/>
      <c r="AH377" s="220"/>
      <c r="AI377" s="220"/>
      <c r="AJ377" s="72"/>
      <c r="AK377" s="31">
        <v>192.42</v>
      </c>
      <c r="AL377" s="53">
        <v>0</v>
      </c>
      <c r="AM377" s="76">
        <v>0</v>
      </c>
    </row>
    <row r="378" spans="1:39" ht="14.1" hidden="1" customHeight="1">
      <c r="A378" s="25" t="e">
        <f t="shared" si="35"/>
        <v>#REF!</v>
      </c>
      <c r="B378" s="97" t="s">
        <v>258</v>
      </c>
      <c r="C378" s="220" t="e">
        <f>VLOOKUP(B378,#REF!,2,FALSE)</f>
        <v>#REF!</v>
      </c>
      <c r="D378" s="220"/>
      <c r="E378" s="220"/>
      <c r="F378" s="220"/>
      <c r="G378" s="220"/>
      <c r="H378" s="72"/>
      <c r="I378" s="31" t="e">
        <f>VLOOKUP(B378,#REF!,3,FALSE)</f>
        <v>#REF!</v>
      </c>
      <c r="J378" s="53" t="e">
        <f>J371*#REF!</f>
        <v>#REF!</v>
      </c>
      <c r="K378" s="76" t="e">
        <f t="shared" si="34"/>
        <v>#REF!</v>
      </c>
      <c r="AC378" s="25" t="s">
        <v>613</v>
      </c>
      <c r="AD378" s="97" t="s">
        <v>258</v>
      </c>
      <c r="AE378" s="220" t="s">
        <v>396</v>
      </c>
      <c r="AF378" s="220"/>
      <c r="AG378" s="220"/>
      <c r="AH378" s="220"/>
      <c r="AI378" s="220"/>
      <c r="AJ378" s="72"/>
      <c r="AK378" s="31">
        <v>81.87</v>
      </c>
      <c r="AL378" s="53">
        <v>0</v>
      </c>
      <c r="AM378" s="76">
        <v>0</v>
      </c>
    </row>
    <row r="379" spans="1:39" ht="14.1" hidden="1" customHeight="1">
      <c r="A379" s="25" t="e">
        <f t="shared" si="35"/>
        <v>#REF!</v>
      </c>
      <c r="B379" s="97" t="s">
        <v>253</v>
      </c>
      <c r="C379" s="220" t="e">
        <f>VLOOKUP(B379,#REF!,2,FALSE)</f>
        <v>#REF!</v>
      </c>
      <c r="D379" s="220"/>
      <c r="E379" s="220"/>
      <c r="F379" s="220"/>
      <c r="G379" s="220"/>
      <c r="H379" s="72"/>
      <c r="I379" s="31" t="e">
        <f>VLOOKUP(B379,#REF!,3,FALSE)</f>
        <v>#REF!</v>
      </c>
      <c r="J379" s="53" t="e">
        <f>J378</f>
        <v>#REF!</v>
      </c>
      <c r="K379" s="76" t="e">
        <f t="shared" si="34"/>
        <v>#REF!</v>
      </c>
      <c r="AC379" s="25" t="s">
        <v>613</v>
      </c>
      <c r="AD379" s="97" t="s">
        <v>253</v>
      </c>
      <c r="AE379" s="220" t="s">
        <v>402</v>
      </c>
      <c r="AF379" s="220"/>
      <c r="AG379" s="220"/>
      <c r="AH379" s="220"/>
      <c r="AI379" s="220"/>
      <c r="AJ379" s="72"/>
      <c r="AK379" s="31">
        <v>11.66</v>
      </c>
      <c r="AL379" s="53">
        <v>0</v>
      </c>
      <c r="AM379" s="76">
        <v>0</v>
      </c>
    </row>
    <row r="380" spans="1:39" ht="14.1" hidden="1" customHeight="1">
      <c r="A380" s="25" t="e">
        <f t="shared" si="35"/>
        <v>#REF!</v>
      </c>
      <c r="B380" s="97" t="s">
        <v>259</v>
      </c>
      <c r="C380" s="220" t="e">
        <f>VLOOKUP(B380,#REF!,2,FALSE)</f>
        <v>#REF!</v>
      </c>
      <c r="D380" s="220"/>
      <c r="E380" s="220"/>
      <c r="F380" s="220"/>
      <c r="G380" s="220"/>
      <c r="H380" s="72"/>
      <c r="I380" s="31" t="e">
        <f>VLOOKUP(B380,#REF!,3,FALSE)</f>
        <v>#REF!</v>
      </c>
      <c r="J380" s="53" t="e">
        <f>J371*#REF!</f>
        <v>#REF!</v>
      </c>
      <c r="K380" s="76" t="e">
        <f t="shared" si="34"/>
        <v>#REF!</v>
      </c>
      <c r="AC380" s="25" t="s">
        <v>613</v>
      </c>
      <c r="AD380" s="97" t="s">
        <v>259</v>
      </c>
      <c r="AE380" s="220" t="s">
        <v>397</v>
      </c>
      <c r="AF380" s="220"/>
      <c r="AG380" s="220"/>
      <c r="AH380" s="220"/>
      <c r="AI380" s="220"/>
      <c r="AJ380" s="72"/>
      <c r="AK380" s="31">
        <v>139.51</v>
      </c>
      <c r="AL380" s="53">
        <v>0</v>
      </c>
      <c r="AM380" s="76">
        <v>0</v>
      </c>
    </row>
    <row r="381" spans="1:39" ht="14.1" hidden="1" customHeight="1">
      <c r="A381" s="25" t="e">
        <f t="shared" si="35"/>
        <v>#REF!</v>
      </c>
      <c r="B381" s="97" t="s">
        <v>255</v>
      </c>
      <c r="C381" s="220" t="e">
        <f>VLOOKUP(B381,#REF!,2,FALSE)</f>
        <v>#REF!</v>
      </c>
      <c r="D381" s="220"/>
      <c r="E381" s="220"/>
      <c r="F381" s="220"/>
      <c r="G381" s="220"/>
      <c r="H381" s="72"/>
      <c r="I381" s="31" t="e">
        <f>VLOOKUP(B381,#REF!,3,FALSE)</f>
        <v>#REF!</v>
      </c>
      <c r="J381" s="53" t="e">
        <f>J380</f>
        <v>#REF!</v>
      </c>
      <c r="K381" s="76" t="e">
        <f t="shared" si="34"/>
        <v>#REF!</v>
      </c>
      <c r="AC381" s="25" t="s">
        <v>613</v>
      </c>
      <c r="AD381" s="97" t="s">
        <v>255</v>
      </c>
      <c r="AE381" s="220" t="s">
        <v>403</v>
      </c>
      <c r="AF381" s="220"/>
      <c r="AG381" s="220"/>
      <c r="AH381" s="220"/>
      <c r="AI381" s="220"/>
      <c r="AJ381" s="72"/>
      <c r="AK381" s="31">
        <v>21.87</v>
      </c>
      <c r="AL381" s="53">
        <v>0</v>
      </c>
      <c r="AM381" s="76">
        <v>0</v>
      </c>
    </row>
    <row r="382" spans="1:39" ht="14.1" hidden="1" customHeight="1">
      <c r="A382" s="25" t="e">
        <f t="shared" si="35"/>
        <v>#REF!</v>
      </c>
      <c r="B382" s="99" t="s">
        <v>521</v>
      </c>
      <c r="C382" s="220" t="e">
        <f>VLOOKUP(B382,#REF!,2,FALSE)</f>
        <v>#REF!</v>
      </c>
      <c r="D382" s="220"/>
      <c r="E382" s="220"/>
      <c r="F382" s="220"/>
      <c r="G382" s="220"/>
      <c r="H382" s="74"/>
      <c r="I382" s="31" t="e">
        <f>VLOOKUP(B382,#REF!,3,FALSE)</f>
        <v>#REF!</v>
      </c>
      <c r="J382" s="53" t="e">
        <f>J371*9*1</f>
        <v>#REF!</v>
      </c>
      <c r="K382" s="76" t="e">
        <f t="shared" si="34"/>
        <v>#REF!</v>
      </c>
      <c r="AC382" s="25" t="s">
        <v>613</v>
      </c>
      <c r="AD382" s="99" t="s">
        <v>521</v>
      </c>
      <c r="AE382" s="220" t="s">
        <v>522</v>
      </c>
      <c r="AF382" s="220"/>
      <c r="AG382" s="220"/>
      <c r="AH382" s="220"/>
      <c r="AI382" s="220"/>
      <c r="AJ382" s="74"/>
      <c r="AK382" s="31">
        <v>4.9459999999999997</v>
      </c>
      <c r="AL382" s="53">
        <v>0</v>
      </c>
      <c r="AM382" s="76">
        <v>0</v>
      </c>
    </row>
    <row r="383" spans="1:39" ht="14.1" hidden="1" customHeight="1">
      <c r="A383" s="25" t="e">
        <f t="shared" si="35"/>
        <v>#REF!</v>
      </c>
      <c r="B383" s="98" t="s">
        <v>518</v>
      </c>
      <c r="C383" s="220" t="e">
        <f>VLOOKUP(B383,#REF!,2,FALSE)</f>
        <v>#REF!</v>
      </c>
      <c r="D383" s="220"/>
      <c r="E383" s="220"/>
      <c r="F383" s="220"/>
      <c r="G383" s="220"/>
      <c r="H383" s="74"/>
      <c r="I383" s="31" t="e">
        <f>VLOOKUP(B383,#REF!,3,FALSE)</f>
        <v>#REF!</v>
      </c>
      <c r="J383" s="53" t="e">
        <f>J382</f>
        <v>#REF!</v>
      </c>
      <c r="K383" s="76" t="e">
        <f t="shared" si="34"/>
        <v>#REF!</v>
      </c>
      <c r="AC383" s="25" t="s">
        <v>613</v>
      </c>
      <c r="AD383" s="98" t="s">
        <v>518</v>
      </c>
      <c r="AE383" s="220" t="s">
        <v>417</v>
      </c>
      <c r="AF383" s="220"/>
      <c r="AG383" s="220"/>
      <c r="AH383" s="220"/>
      <c r="AI383" s="220"/>
      <c r="AJ383" s="74"/>
      <c r="AK383" s="31">
        <v>15.83</v>
      </c>
      <c r="AL383" s="53">
        <v>0</v>
      </c>
      <c r="AM383" s="76">
        <v>0</v>
      </c>
    </row>
    <row r="384" spans="1:39" ht="14.1" hidden="1" customHeight="1">
      <c r="A384" s="25" t="e">
        <f t="shared" si="35"/>
        <v>#REF!</v>
      </c>
      <c r="B384" s="98" t="s">
        <v>519</v>
      </c>
      <c r="C384" s="220" t="e">
        <f>VLOOKUP(B384,#REF!,2,FALSE)</f>
        <v>#REF!</v>
      </c>
      <c r="D384" s="220"/>
      <c r="E384" s="220"/>
      <c r="F384" s="220"/>
      <c r="G384" s="220"/>
      <c r="H384" s="74"/>
      <c r="I384" s="31" t="e">
        <f>VLOOKUP(B384,#REF!,3,FALSE)</f>
        <v>#REF!</v>
      </c>
      <c r="J384" s="75" t="e">
        <f>J371*((2*1.8)+(2*1))</f>
        <v>#REF!</v>
      </c>
      <c r="K384" s="76" t="e">
        <f t="shared" si="34"/>
        <v>#REF!</v>
      </c>
      <c r="AC384" s="25" t="s">
        <v>613</v>
      </c>
      <c r="AD384" s="98" t="s">
        <v>519</v>
      </c>
      <c r="AE384" s="220" t="s">
        <v>418</v>
      </c>
      <c r="AF384" s="220"/>
      <c r="AG384" s="220"/>
      <c r="AH384" s="220"/>
      <c r="AI384" s="220"/>
      <c r="AJ384" s="74"/>
      <c r="AK384" s="31">
        <v>24.19</v>
      </c>
      <c r="AL384" s="75">
        <v>0</v>
      </c>
      <c r="AM384" s="76">
        <v>0</v>
      </c>
    </row>
    <row r="385" spans="1:39" ht="14.1" hidden="1" customHeight="1">
      <c r="A385" s="25" t="e">
        <f t="shared" si="35"/>
        <v>#REF!</v>
      </c>
      <c r="B385" s="100" t="s">
        <v>520</v>
      </c>
      <c r="C385" s="221" t="e">
        <f>#REF!</f>
        <v>#REF!</v>
      </c>
      <c r="D385" s="221"/>
      <c r="E385" s="221"/>
      <c r="F385" s="221"/>
      <c r="G385" s="221"/>
      <c r="H385" s="74"/>
      <c r="I385" s="76" t="e">
        <f>#REF!</f>
        <v>#REF!</v>
      </c>
      <c r="J385" s="53" t="e">
        <f>J371</f>
        <v>#REF!</v>
      </c>
      <c r="K385" s="76" t="e">
        <f t="shared" si="34"/>
        <v>#REF!</v>
      </c>
      <c r="AC385" s="25" t="s">
        <v>613</v>
      </c>
      <c r="AD385" s="100" t="s">
        <v>520</v>
      </c>
      <c r="AE385" s="221" t="s">
        <v>244</v>
      </c>
      <c r="AF385" s="221"/>
      <c r="AG385" s="221"/>
      <c r="AH385" s="221"/>
      <c r="AI385" s="221"/>
      <c r="AJ385" s="74"/>
      <c r="AK385" s="76">
        <v>3.5</v>
      </c>
      <c r="AL385" s="53">
        <v>0</v>
      </c>
      <c r="AM385" s="76">
        <v>0</v>
      </c>
    </row>
    <row r="386" spans="1:39" ht="19.5" hidden="1" customHeight="1">
      <c r="A386" s="25" t="e">
        <f t="shared" si="35"/>
        <v>#REF!</v>
      </c>
      <c r="B386" s="222" t="s">
        <v>304</v>
      </c>
      <c r="C386" s="222"/>
      <c r="D386" s="222"/>
      <c r="E386" s="222"/>
      <c r="F386" s="222"/>
      <c r="G386" s="222"/>
      <c r="H386" s="222"/>
      <c r="I386" s="73"/>
      <c r="J386" s="70" t="e">
        <f>#REF!*#REF!</f>
        <v>#REF!</v>
      </c>
      <c r="K386" s="39"/>
      <c r="AC386" s="25" t="s">
        <v>613</v>
      </c>
      <c r="AD386" s="222" t="s">
        <v>304</v>
      </c>
      <c r="AE386" s="222"/>
      <c r="AF386" s="222"/>
      <c r="AG386" s="222"/>
      <c r="AH386" s="222"/>
      <c r="AI386" s="222"/>
      <c r="AJ386" s="222"/>
      <c r="AK386" s="73"/>
      <c r="AL386" s="70">
        <v>0</v>
      </c>
      <c r="AM386" s="39"/>
    </row>
    <row r="387" spans="1:39" ht="14.1" hidden="1" customHeight="1">
      <c r="A387" s="25" t="e">
        <f t="shared" si="35"/>
        <v>#REF!</v>
      </c>
      <c r="B387" s="97" t="s">
        <v>256</v>
      </c>
      <c r="C387" s="220" t="e">
        <f>VLOOKUP(B387,#REF!,2,FALSE)</f>
        <v>#REF!</v>
      </c>
      <c r="D387" s="220"/>
      <c r="E387" s="220"/>
      <c r="F387" s="220"/>
      <c r="G387" s="220"/>
      <c r="H387" s="72"/>
      <c r="I387" s="31" t="e">
        <f>VLOOKUP(B387,#REF!,3,FALSE)</f>
        <v>#REF!</v>
      </c>
      <c r="J387" s="77" t="e">
        <f>J386</f>
        <v>#REF!</v>
      </c>
      <c r="K387" s="39" t="e">
        <f t="shared" si="31"/>
        <v>#REF!</v>
      </c>
      <c r="AC387" s="25" t="s">
        <v>613</v>
      </c>
      <c r="AD387" s="97" t="s">
        <v>256</v>
      </c>
      <c r="AE387" s="220" t="s">
        <v>370</v>
      </c>
      <c r="AF387" s="220"/>
      <c r="AG387" s="220"/>
      <c r="AH387" s="220"/>
      <c r="AI387" s="220"/>
      <c r="AJ387" s="72"/>
      <c r="AK387" s="31">
        <v>1032.9000000000001</v>
      </c>
      <c r="AL387" s="77">
        <v>0</v>
      </c>
      <c r="AM387" s="39">
        <v>0</v>
      </c>
    </row>
    <row r="388" spans="1:39" ht="14.1" hidden="1" customHeight="1">
      <c r="A388" s="25" t="e">
        <f t="shared" si="35"/>
        <v>#REF!</v>
      </c>
      <c r="B388" s="97" t="s">
        <v>251</v>
      </c>
      <c r="C388" s="220" t="e">
        <f>VLOOKUP(B388,#REF!,2,FALSE)</f>
        <v>#REF!</v>
      </c>
      <c r="D388" s="220"/>
      <c r="E388" s="220"/>
      <c r="F388" s="220"/>
      <c r="G388" s="220"/>
      <c r="H388" s="72"/>
      <c r="I388" s="31" t="e">
        <f>VLOOKUP(B388,#REF!,3,FALSE)</f>
        <v>#REF!</v>
      </c>
      <c r="J388" s="53" t="e">
        <f>J386</f>
        <v>#REF!</v>
      </c>
      <c r="K388" s="39" t="e">
        <f t="shared" si="31"/>
        <v>#REF!</v>
      </c>
      <c r="AC388" s="25" t="s">
        <v>613</v>
      </c>
      <c r="AD388" s="97" t="s">
        <v>251</v>
      </c>
      <c r="AE388" s="220" t="s">
        <v>347</v>
      </c>
      <c r="AF388" s="220"/>
      <c r="AG388" s="220"/>
      <c r="AH388" s="220"/>
      <c r="AI388" s="220"/>
      <c r="AJ388" s="72"/>
      <c r="AK388" s="31">
        <v>157.72999999999999</v>
      </c>
      <c r="AL388" s="53">
        <v>0</v>
      </c>
      <c r="AM388" s="39">
        <v>0</v>
      </c>
    </row>
    <row r="389" spans="1:39" ht="14.1" hidden="1" customHeight="1">
      <c r="A389" s="25" t="e">
        <f t="shared" si="35"/>
        <v>#REF!</v>
      </c>
      <c r="B389" s="97" t="s">
        <v>258</v>
      </c>
      <c r="C389" s="220" t="e">
        <f>VLOOKUP(B389,#REF!,2,FALSE)</f>
        <v>#REF!</v>
      </c>
      <c r="D389" s="220"/>
      <c r="E389" s="220"/>
      <c r="F389" s="220"/>
      <c r="G389" s="220"/>
      <c r="H389" s="72"/>
      <c r="I389" s="31" t="e">
        <f>VLOOKUP(B389,#REF!,3,FALSE)</f>
        <v>#REF!</v>
      </c>
      <c r="J389" s="53" t="e">
        <f>J386*#REF!</f>
        <v>#REF!</v>
      </c>
      <c r="K389" s="39" t="e">
        <f t="shared" si="31"/>
        <v>#REF!</v>
      </c>
      <c r="AC389" s="25" t="s">
        <v>613</v>
      </c>
      <c r="AD389" s="97" t="s">
        <v>258</v>
      </c>
      <c r="AE389" s="220" t="s">
        <v>396</v>
      </c>
      <c r="AF389" s="220"/>
      <c r="AG389" s="220"/>
      <c r="AH389" s="220"/>
      <c r="AI389" s="220"/>
      <c r="AJ389" s="72"/>
      <c r="AK389" s="31">
        <v>81.87</v>
      </c>
      <c r="AL389" s="53">
        <v>0</v>
      </c>
      <c r="AM389" s="39">
        <v>0</v>
      </c>
    </row>
    <row r="390" spans="1:39" ht="14.1" hidden="1" customHeight="1">
      <c r="A390" s="25" t="e">
        <f t="shared" si="35"/>
        <v>#REF!</v>
      </c>
      <c r="B390" s="97" t="s">
        <v>253</v>
      </c>
      <c r="C390" s="220" t="e">
        <f>VLOOKUP(B390,#REF!,2,FALSE)</f>
        <v>#REF!</v>
      </c>
      <c r="D390" s="220"/>
      <c r="E390" s="220"/>
      <c r="F390" s="220"/>
      <c r="G390" s="220"/>
      <c r="H390" s="72"/>
      <c r="I390" s="31" t="e">
        <f>VLOOKUP(B390,#REF!,3,FALSE)</f>
        <v>#REF!</v>
      </c>
      <c r="J390" s="53" t="e">
        <f>J389</f>
        <v>#REF!</v>
      </c>
      <c r="K390" s="39" t="e">
        <f t="shared" si="31"/>
        <v>#REF!</v>
      </c>
      <c r="AC390" s="25" t="s">
        <v>613</v>
      </c>
      <c r="AD390" s="97" t="s">
        <v>253</v>
      </c>
      <c r="AE390" s="220" t="s">
        <v>402</v>
      </c>
      <c r="AF390" s="220"/>
      <c r="AG390" s="220"/>
      <c r="AH390" s="220"/>
      <c r="AI390" s="220"/>
      <c r="AJ390" s="72"/>
      <c r="AK390" s="31">
        <v>11.66</v>
      </c>
      <c r="AL390" s="53">
        <v>0</v>
      </c>
      <c r="AM390" s="39">
        <v>0</v>
      </c>
    </row>
    <row r="391" spans="1:39" ht="14.1" hidden="1" customHeight="1">
      <c r="A391" s="25" t="e">
        <f t="shared" si="35"/>
        <v>#REF!</v>
      </c>
      <c r="B391" s="97" t="s">
        <v>259</v>
      </c>
      <c r="C391" s="220" t="e">
        <f>VLOOKUP(B391,#REF!,2,FALSE)</f>
        <v>#REF!</v>
      </c>
      <c r="D391" s="220"/>
      <c r="E391" s="220"/>
      <c r="F391" s="220"/>
      <c r="G391" s="220"/>
      <c r="H391" s="72"/>
      <c r="I391" s="31" t="e">
        <f>VLOOKUP(B391,#REF!,3,FALSE)</f>
        <v>#REF!</v>
      </c>
      <c r="J391" s="53" t="e">
        <f>J386*#REF!</f>
        <v>#REF!</v>
      </c>
      <c r="K391" s="39" t="e">
        <f t="shared" si="31"/>
        <v>#REF!</v>
      </c>
      <c r="AC391" s="25" t="s">
        <v>613</v>
      </c>
      <c r="AD391" s="97" t="s">
        <v>259</v>
      </c>
      <c r="AE391" s="220" t="s">
        <v>397</v>
      </c>
      <c r="AF391" s="220"/>
      <c r="AG391" s="220"/>
      <c r="AH391" s="220"/>
      <c r="AI391" s="220"/>
      <c r="AJ391" s="72"/>
      <c r="AK391" s="31">
        <v>139.51</v>
      </c>
      <c r="AL391" s="53">
        <v>0</v>
      </c>
      <c r="AM391" s="39">
        <v>0</v>
      </c>
    </row>
    <row r="392" spans="1:39" ht="14.1" hidden="1" customHeight="1">
      <c r="A392" s="25" t="e">
        <f t="shared" si="35"/>
        <v>#REF!</v>
      </c>
      <c r="B392" s="97" t="s">
        <v>255</v>
      </c>
      <c r="C392" s="220" t="e">
        <f>VLOOKUP(B392,#REF!,2,FALSE)</f>
        <v>#REF!</v>
      </c>
      <c r="D392" s="220"/>
      <c r="E392" s="220"/>
      <c r="F392" s="220"/>
      <c r="G392" s="220"/>
      <c r="H392" s="72"/>
      <c r="I392" s="31" t="e">
        <f>VLOOKUP(B392,#REF!,3,FALSE)</f>
        <v>#REF!</v>
      </c>
      <c r="J392" s="53" t="e">
        <f>J391</f>
        <v>#REF!</v>
      </c>
      <c r="K392" s="39" t="e">
        <f t="shared" si="31"/>
        <v>#REF!</v>
      </c>
      <c r="AC392" s="25" t="s">
        <v>613</v>
      </c>
      <c r="AD392" s="97" t="s">
        <v>255</v>
      </c>
      <c r="AE392" s="220" t="s">
        <v>403</v>
      </c>
      <c r="AF392" s="220"/>
      <c r="AG392" s="220"/>
      <c r="AH392" s="220"/>
      <c r="AI392" s="220"/>
      <c r="AJ392" s="72"/>
      <c r="AK392" s="31">
        <v>21.87</v>
      </c>
      <c r="AL392" s="53">
        <v>0</v>
      </c>
      <c r="AM392" s="39">
        <v>0</v>
      </c>
    </row>
    <row r="393" spans="1:39" ht="14.1" hidden="1" customHeight="1">
      <c r="A393" s="25" t="e">
        <f t="shared" si="35"/>
        <v>#REF!</v>
      </c>
      <c r="B393" s="99" t="s">
        <v>521</v>
      </c>
      <c r="C393" s="220" t="e">
        <f>VLOOKUP(B393,#REF!,2,FALSE)</f>
        <v>#REF!</v>
      </c>
      <c r="D393" s="220"/>
      <c r="E393" s="220"/>
      <c r="F393" s="220"/>
      <c r="G393" s="220"/>
      <c r="H393" s="74"/>
      <c r="I393" s="31" t="e">
        <f>VLOOKUP(B393,#REF!,3,FALSE)</f>
        <v>#REF!</v>
      </c>
      <c r="J393" s="53" t="e">
        <f>J386*9*1</f>
        <v>#REF!</v>
      </c>
      <c r="K393" s="39" t="e">
        <f t="shared" si="31"/>
        <v>#REF!</v>
      </c>
      <c r="AC393" s="25" t="s">
        <v>613</v>
      </c>
      <c r="AD393" s="99" t="s">
        <v>521</v>
      </c>
      <c r="AE393" s="220" t="s">
        <v>522</v>
      </c>
      <c r="AF393" s="220"/>
      <c r="AG393" s="220"/>
      <c r="AH393" s="220"/>
      <c r="AI393" s="220"/>
      <c r="AJ393" s="74"/>
      <c r="AK393" s="31">
        <v>4.9459999999999997</v>
      </c>
      <c r="AL393" s="53">
        <v>0</v>
      </c>
      <c r="AM393" s="39">
        <v>0</v>
      </c>
    </row>
    <row r="394" spans="1:39" ht="14.1" hidden="1" customHeight="1">
      <c r="A394" s="25" t="e">
        <f t="shared" si="35"/>
        <v>#REF!</v>
      </c>
      <c r="B394" s="98" t="s">
        <v>518</v>
      </c>
      <c r="C394" s="220" t="e">
        <f>VLOOKUP(B394,#REF!,2,FALSE)</f>
        <v>#REF!</v>
      </c>
      <c r="D394" s="220"/>
      <c r="E394" s="220"/>
      <c r="F394" s="220"/>
      <c r="G394" s="220"/>
      <c r="H394" s="74"/>
      <c r="I394" s="31" t="e">
        <f>VLOOKUP(B394,#REF!,3,FALSE)</f>
        <v>#REF!</v>
      </c>
      <c r="J394" s="53" t="e">
        <f>J393</f>
        <v>#REF!</v>
      </c>
      <c r="K394" s="39" t="e">
        <f t="shared" si="31"/>
        <v>#REF!</v>
      </c>
      <c r="AC394" s="25" t="s">
        <v>613</v>
      </c>
      <c r="AD394" s="98" t="s">
        <v>518</v>
      </c>
      <c r="AE394" s="220" t="s">
        <v>417</v>
      </c>
      <c r="AF394" s="220"/>
      <c r="AG394" s="220"/>
      <c r="AH394" s="220"/>
      <c r="AI394" s="220"/>
      <c r="AJ394" s="74"/>
      <c r="AK394" s="31">
        <v>15.83</v>
      </c>
      <c r="AL394" s="53">
        <v>0</v>
      </c>
      <c r="AM394" s="39">
        <v>0</v>
      </c>
    </row>
    <row r="395" spans="1:39" ht="14.1" hidden="1" customHeight="1">
      <c r="A395" s="25" t="e">
        <f t="shared" si="35"/>
        <v>#REF!</v>
      </c>
      <c r="B395" s="98" t="s">
        <v>519</v>
      </c>
      <c r="C395" s="220" t="e">
        <f>VLOOKUP(B395,#REF!,2,FALSE)</f>
        <v>#REF!</v>
      </c>
      <c r="D395" s="220"/>
      <c r="E395" s="220"/>
      <c r="F395" s="220"/>
      <c r="G395" s="220"/>
      <c r="H395" s="74"/>
      <c r="I395" s="31" t="e">
        <f>VLOOKUP(B395,#REF!,3,FALSE)</f>
        <v>#REF!</v>
      </c>
      <c r="J395" s="75" t="e">
        <f>J386*((2*1.8)+(2*1))</f>
        <v>#REF!</v>
      </c>
      <c r="K395" s="39" t="e">
        <f t="shared" si="31"/>
        <v>#REF!</v>
      </c>
      <c r="AC395" s="25" t="s">
        <v>613</v>
      </c>
      <c r="AD395" s="98" t="s">
        <v>519</v>
      </c>
      <c r="AE395" s="220" t="s">
        <v>418</v>
      </c>
      <c r="AF395" s="220"/>
      <c r="AG395" s="220"/>
      <c r="AH395" s="220"/>
      <c r="AI395" s="220"/>
      <c r="AJ395" s="74"/>
      <c r="AK395" s="31">
        <v>24.19</v>
      </c>
      <c r="AL395" s="75">
        <v>0</v>
      </c>
      <c r="AM395" s="39">
        <v>0</v>
      </c>
    </row>
    <row r="396" spans="1:39" ht="14.1" hidden="1" customHeight="1">
      <c r="A396" s="25" t="e">
        <f t="shared" si="35"/>
        <v>#REF!</v>
      </c>
      <c r="B396" s="100" t="s">
        <v>520</v>
      </c>
      <c r="C396" s="221" t="e">
        <f>#REF!</f>
        <v>#REF!</v>
      </c>
      <c r="D396" s="221"/>
      <c r="E396" s="221"/>
      <c r="F396" s="221"/>
      <c r="G396" s="221"/>
      <c r="H396" s="74"/>
      <c r="I396" s="76" t="e">
        <f>#REF!</f>
        <v>#REF!</v>
      </c>
      <c r="J396" s="53" t="e">
        <f>J386</f>
        <v>#REF!</v>
      </c>
      <c r="K396" s="39" t="e">
        <f t="shared" si="31"/>
        <v>#REF!</v>
      </c>
      <c r="AC396" s="25" t="s">
        <v>613</v>
      </c>
      <c r="AD396" s="100" t="s">
        <v>520</v>
      </c>
      <c r="AE396" s="221" t="s">
        <v>244</v>
      </c>
      <c r="AF396" s="221"/>
      <c r="AG396" s="221"/>
      <c r="AH396" s="221"/>
      <c r="AI396" s="221"/>
      <c r="AJ396" s="74"/>
      <c r="AK396" s="76">
        <v>3.5</v>
      </c>
      <c r="AL396" s="53">
        <v>0</v>
      </c>
      <c r="AM396" s="39">
        <v>0</v>
      </c>
    </row>
    <row r="397" spans="1:39" ht="19.5" hidden="1" customHeight="1">
      <c r="A397" s="25" t="e">
        <f t="shared" si="35"/>
        <v>#REF!</v>
      </c>
      <c r="B397" s="222" t="s">
        <v>305</v>
      </c>
      <c r="C397" s="222"/>
      <c r="D397" s="222"/>
      <c r="E397" s="222"/>
      <c r="F397" s="222"/>
      <c r="G397" s="222"/>
      <c r="H397" s="222"/>
      <c r="I397" s="78"/>
      <c r="J397" s="70" t="e">
        <f>#REF!*#REF!</f>
        <v>#REF!</v>
      </c>
      <c r="K397" s="129"/>
      <c r="AC397" s="25" t="s">
        <v>613</v>
      </c>
      <c r="AD397" s="222" t="s">
        <v>305</v>
      </c>
      <c r="AE397" s="222"/>
      <c r="AF397" s="222"/>
      <c r="AG397" s="222"/>
      <c r="AH397" s="222"/>
      <c r="AI397" s="222"/>
      <c r="AJ397" s="222"/>
      <c r="AK397" s="78"/>
      <c r="AL397" s="70">
        <v>0</v>
      </c>
      <c r="AM397" s="129"/>
    </row>
    <row r="398" spans="1:39" ht="14.1" hidden="1" customHeight="1">
      <c r="A398" s="25" t="e">
        <f t="shared" si="35"/>
        <v>#REF!</v>
      </c>
      <c r="B398" s="97" t="s">
        <v>260</v>
      </c>
      <c r="C398" s="220" t="e">
        <f>VLOOKUP(B398,#REF!,2,FALSE)</f>
        <v>#REF!</v>
      </c>
      <c r="D398" s="220"/>
      <c r="E398" s="220"/>
      <c r="F398" s="220"/>
      <c r="G398" s="220"/>
      <c r="H398" s="72"/>
      <c r="I398" s="31" t="e">
        <f>VLOOKUP(B398,#REF!,3,FALSE)</f>
        <v>#REF!</v>
      </c>
      <c r="J398" s="77" t="e">
        <f t="shared" ref="J398:J403" si="36">J397</f>
        <v>#REF!</v>
      </c>
      <c r="K398" s="39" t="e">
        <f t="shared" si="31"/>
        <v>#REF!</v>
      </c>
      <c r="AC398" s="25" t="s">
        <v>613</v>
      </c>
      <c r="AD398" s="97" t="s">
        <v>260</v>
      </c>
      <c r="AE398" s="220" t="s">
        <v>393</v>
      </c>
      <c r="AF398" s="220"/>
      <c r="AG398" s="220"/>
      <c r="AH398" s="220"/>
      <c r="AI398" s="220"/>
      <c r="AJ398" s="72"/>
      <c r="AK398" s="31">
        <v>193.88</v>
      </c>
      <c r="AL398" s="77">
        <v>0</v>
      </c>
      <c r="AM398" s="39">
        <v>0</v>
      </c>
    </row>
    <row r="399" spans="1:39" ht="14.1" hidden="1" customHeight="1">
      <c r="A399" s="25" t="e">
        <f t="shared" si="35"/>
        <v>#REF!</v>
      </c>
      <c r="B399" s="97" t="s">
        <v>267</v>
      </c>
      <c r="C399" s="220" t="e">
        <f>VLOOKUP(B399,#REF!,2,FALSE)</f>
        <v>#REF!</v>
      </c>
      <c r="D399" s="220"/>
      <c r="E399" s="220"/>
      <c r="F399" s="220"/>
      <c r="G399" s="220"/>
      <c r="H399" s="72"/>
      <c r="I399" s="31" t="e">
        <f>VLOOKUP(B399,#REF!,3,FALSE)</f>
        <v>#REF!</v>
      </c>
      <c r="J399" s="77" t="e">
        <f t="shared" si="36"/>
        <v>#REF!</v>
      </c>
      <c r="K399" s="39" t="e">
        <f t="shared" si="31"/>
        <v>#REF!</v>
      </c>
      <c r="AC399" s="25" t="s">
        <v>613</v>
      </c>
      <c r="AD399" s="97" t="s">
        <v>267</v>
      </c>
      <c r="AE399" s="220" t="s">
        <v>382</v>
      </c>
      <c r="AF399" s="220"/>
      <c r="AG399" s="220"/>
      <c r="AH399" s="220"/>
      <c r="AI399" s="220"/>
      <c r="AJ399" s="72"/>
      <c r="AK399" s="31">
        <v>414.93</v>
      </c>
      <c r="AL399" s="77">
        <v>0</v>
      </c>
      <c r="AM399" s="39">
        <v>0</v>
      </c>
    </row>
    <row r="400" spans="1:39" ht="14.1" hidden="1" customHeight="1">
      <c r="A400" s="25" t="e">
        <f t="shared" si="35"/>
        <v>#REF!</v>
      </c>
      <c r="B400" s="97" t="s">
        <v>268</v>
      </c>
      <c r="C400" s="220" t="e">
        <f>VLOOKUP(B400,#REF!,2,FALSE)</f>
        <v>#REF!</v>
      </c>
      <c r="D400" s="220"/>
      <c r="E400" s="220"/>
      <c r="F400" s="220"/>
      <c r="G400" s="220"/>
      <c r="H400" s="72"/>
      <c r="I400" s="31" t="e">
        <f>VLOOKUP(B400,#REF!,3,FALSE)</f>
        <v>#REF!</v>
      </c>
      <c r="J400" s="77" t="e">
        <f t="shared" si="36"/>
        <v>#REF!</v>
      </c>
      <c r="K400" s="39" t="e">
        <f t="shared" si="31"/>
        <v>#REF!</v>
      </c>
      <c r="AC400" s="25" t="s">
        <v>613</v>
      </c>
      <c r="AD400" s="97" t="s">
        <v>268</v>
      </c>
      <c r="AE400" s="220" t="s">
        <v>351</v>
      </c>
      <c r="AF400" s="220"/>
      <c r="AG400" s="220"/>
      <c r="AH400" s="220"/>
      <c r="AI400" s="220"/>
      <c r="AJ400" s="72"/>
      <c r="AK400" s="31">
        <v>251.67</v>
      </c>
      <c r="AL400" s="77">
        <v>0</v>
      </c>
      <c r="AM400" s="39">
        <v>0</v>
      </c>
    </row>
    <row r="401" spans="1:39" ht="14.1" hidden="1" customHeight="1">
      <c r="A401" s="25" t="e">
        <f t="shared" si="35"/>
        <v>#REF!</v>
      </c>
      <c r="B401" s="97" t="s">
        <v>251</v>
      </c>
      <c r="C401" s="220" t="e">
        <f>VLOOKUP(B401,#REF!,2,FALSE)</f>
        <v>#REF!</v>
      </c>
      <c r="D401" s="220"/>
      <c r="E401" s="220"/>
      <c r="F401" s="220"/>
      <c r="G401" s="220"/>
      <c r="H401" s="72"/>
      <c r="I401" s="31" t="e">
        <f>VLOOKUP(B401,#REF!,3,FALSE)</f>
        <v>#REF!</v>
      </c>
      <c r="J401" s="77" t="e">
        <f t="shared" si="36"/>
        <v>#REF!</v>
      </c>
      <c r="K401" s="39" t="e">
        <f t="shared" si="31"/>
        <v>#REF!</v>
      </c>
      <c r="AC401" s="25" t="s">
        <v>613</v>
      </c>
      <c r="AD401" s="97" t="s">
        <v>251</v>
      </c>
      <c r="AE401" s="220" t="s">
        <v>347</v>
      </c>
      <c r="AF401" s="220"/>
      <c r="AG401" s="220"/>
      <c r="AH401" s="220"/>
      <c r="AI401" s="220"/>
      <c r="AJ401" s="72"/>
      <c r="AK401" s="31">
        <v>157.72999999999999</v>
      </c>
      <c r="AL401" s="77">
        <v>0</v>
      </c>
      <c r="AM401" s="39">
        <v>0</v>
      </c>
    </row>
    <row r="402" spans="1:39" ht="14.1" hidden="1" customHeight="1">
      <c r="A402" s="25" t="e">
        <f t="shared" si="35"/>
        <v>#REF!</v>
      </c>
      <c r="B402" s="97" t="s">
        <v>269</v>
      </c>
      <c r="C402" s="220" t="e">
        <f>VLOOKUP(B402,#REF!,2,FALSE)</f>
        <v>#REF!</v>
      </c>
      <c r="D402" s="220"/>
      <c r="E402" s="220"/>
      <c r="F402" s="220"/>
      <c r="G402" s="220"/>
      <c r="H402" s="72"/>
      <c r="I402" s="31" t="e">
        <f>VLOOKUP(B402,#REF!,3,FALSE)</f>
        <v>#REF!</v>
      </c>
      <c r="J402" s="77" t="e">
        <f t="shared" si="36"/>
        <v>#REF!</v>
      </c>
      <c r="K402" s="39" t="e">
        <f t="shared" si="31"/>
        <v>#REF!</v>
      </c>
      <c r="AC402" s="25" t="s">
        <v>613</v>
      </c>
      <c r="AD402" s="97" t="s">
        <v>269</v>
      </c>
      <c r="AE402" s="220" t="s">
        <v>385</v>
      </c>
      <c r="AF402" s="220"/>
      <c r="AG402" s="220"/>
      <c r="AH402" s="220"/>
      <c r="AI402" s="220"/>
      <c r="AJ402" s="72"/>
      <c r="AK402" s="31">
        <v>636.63</v>
      </c>
      <c r="AL402" s="77">
        <v>0</v>
      </c>
      <c r="AM402" s="39">
        <v>0</v>
      </c>
    </row>
    <row r="403" spans="1:39" ht="14.1" hidden="1" customHeight="1">
      <c r="A403" s="25" t="e">
        <f t="shared" si="35"/>
        <v>#REF!</v>
      </c>
      <c r="B403" s="97" t="s">
        <v>264</v>
      </c>
      <c r="C403" s="220" t="e">
        <f>VLOOKUP(B403,#REF!,2,FALSE)</f>
        <v>#REF!</v>
      </c>
      <c r="D403" s="220"/>
      <c r="E403" s="220"/>
      <c r="F403" s="220"/>
      <c r="G403" s="220"/>
      <c r="H403" s="72"/>
      <c r="I403" s="31" t="e">
        <f>VLOOKUP(B403,#REF!,3,FALSE)</f>
        <v>#REF!</v>
      </c>
      <c r="J403" s="77" t="e">
        <f t="shared" si="36"/>
        <v>#REF!</v>
      </c>
      <c r="K403" s="39" t="e">
        <f t="shared" si="31"/>
        <v>#REF!</v>
      </c>
      <c r="AC403" s="25" t="s">
        <v>613</v>
      </c>
      <c r="AD403" s="97" t="s">
        <v>264</v>
      </c>
      <c r="AE403" s="220" t="s">
        <v>358</v>
      </c>
      <c r="AF403" s="220"/>
      <c r="AG403" s="220"/>
      <c r="AH403" s="220"/>
      <c r="AI403" s="220"/>
      <c r="AJ403" s="72"/>
      <c r="AK403" s="31">
        <v>265.49</v>
      </c>
      <c r="AL403" s="77">
        <v>0</v>
      </c>
      <c r="AM403" s="39">
        <v>0</v>
      </c>
    </row>
    <row r="404" spans="1:39" ht="14.1" hidden="1" customHeight="1">
      <c r="A404" s="25" t="e">
        <f t="shared" si="35"/>
        <v>#REF!</v>
      </c>
      <c r="B404" s="97" t="s">
        <v>265</v>
      </c>
      <c r="C404" s="220" t="e">
        <f>VLOOKUP(B404,#REF!,2,FALSE)</f>
        <v>#REF!</v>
      </c>
      <c r="D404" s="220"/>
      <c r="E404" s="220"/>
      <c r="F404" s="220"/>
      <c r="G404" s="220"/>
      <c r="H404" s="72"/>
      <c r="I404" s="31" t="e">
        <f>VLOOKUP(B404,#REF!,3,FALSE)</f>
        <v>#REF!</v>
      </c>
      <c r="J404" s="77" t="e">
        <f>J397*#REF!</f>
        <v>#REF!</v>
      </c>
      <c r="K404" s="39" t="e">
        <f t="shared" si="31"/>
        <v>#REF!</v>
      </c>
      <c r="AC404" s="25" t="s">
        <v>613</v>
      </c>
      <c r="AD404" s="97" t="s">
        <v>265</v>
      </c>
      <c r="AE404" s="220" t="s">
        <v>398</v>
      </c>
      <c r="AF404" s="220"/>
      <c r="AG404" s="220"/>
      <c r="AH404" s="220"/>
      <c r="AI404" s="220"/>
      <c r="AJ404" s="72"/>
      <c r="AK404" s="31">
        <v>83.53</v>
      </c>
      <c r="AL404" s="77">
        <v>0</v>
      </c>
      <c r="AM404" s="39">
        <v>0</v>
      </c>
    </row>
    <row r="405" spans="1:39" ht="14.1" hidden="1" customHeight="1">
      <c r="A405" s="25" t="e">
        <f t="shared" si="35"/>
        <v>#REF!</v>
      </c>
      <c r="B405" s="97" t="s">
        <v>253</v>
      </c>
      <c r="C405" s="220" t="e">
        <f>VLOOKUP(B405,#REF!,2,FALSE)</f>
        <v>#REF!</v>
      </c>
      <c r="D405" s="220"/>
      <c r="E405" s="220"/>
      <c r="F405" s="220"/>
      <c r="G405" s="220"/>
      <c r="H405" s="72"/>
      <c r="I405" s="31" t="e">
        <f>VLOOKUP(B405,#REF!,3,FALSE)</f>
        <v>#REF!</v>
      </c>
      <c r="J405" s="77" t="e">
        <f>J404</f>
        <v>#REF!</v>
      </c>
      <c r="K405" s="39" t="e">
        <f t="shared" si="31"/>
        <v>#REF!</v>
      </c>
      <c r="AC405" s="25" t="s">
        <v>613</v>
      </c>
      <c r="AD405" s="97" t="s">
        <v>253</v>
      </c>
      <c r="AE405" s="220" t="s">
        <v>402</v>
      </c>
      <c r="AF405" s="220"/>
      <c r="AG405" s="220"/>
      <c r="AH405" s="220"/>
      <c r="AI405" s="220"/>
      <c r="AJ405" s="72"/>
      <c r="AK405" s="31">
        <v>11.66</v>
      </c>
      <c r="AL405" s="77">
        <v>0</v>
      </c>
      <c r="AM405" s="39">
        <v>0</v>
      </c>
    </row>
    <row r="406" spans="1:39" ht="14.1" hidden="1" customHeight="1">
      <c r="A406" s="25" t="e">
        <f t="shared" si="35"/>
        <v>#REF!</v>
      </c>
      <c r="B406" s="97" t="s">
        <v>266</v>
      </c>
      <c r="C406" s="220" t="e">
        <f>VLOOKUP(B406,#REF!,2,FALSE)</f>
        <v>#REF!</v>
      </c>
      <c r="D406" s="220"/>
      <c r="E406" s="220"/>
      <c r="F406" s="220"/>
      <c r="G406" s="220"/>
      <c r="H406" s="72"/>
      <c r="I406" s="31" t="e">
        <f>VLOOKUP(B406,#REF!,3,FALSE)</f>
        <v>#REF!</v>
      </c>
      <c r="J406" s="77" t="e">
        <f>J397*#REF!</f>
        <v>#REF!</v>
      </c>
      <c r="K406" s="39" t="e">
        <f t="shared" si="31"/>
        <v>#REF!</v>
      </c>
      <c r="AC406" s="25" t="s">
        <v>613</v>
      </c>
      <c r="AD406" s="97" t="s">
        <v>266</v>
      </c>
      <c r="AE406" s="220" t="s">
        <v>399</v>
      </c>
      <c r="AF406" s="220"/>
      <c r="AG406" s="220"/>
      <c r="AH406" s="220"/>
      <c r="AI406" s="220"/>
      <c r="AJ406" s="72"/>
      <c r="AK406" s="31">
        <v>154.19999999999999</v>
      </c>
      <c r="AL406" s="77">
        <v>0</v>
      </c>
      <c r="AM406" s="39">
        <v>0</v>
      </c>
    </row>
    <row r="407" spans="1:39" ht="14.1" hidden="1" customHeight="1">
      <c r="A407" s="25" t="e">
        <f t="shared" si="35"/>
        <v>#REF!</v>
      </c>
      <c r="B407" s="97" t="s">
        <v>255</v>
      </c>
      <c r="C407" s="220" t="e">
        <f>VLOOKUP(B407,#REF!,2,FALSE)</f>
        <v>#REF!</v>
      </c>
      <c r="D407" s="220"/>
      <c r="E407" s="220"/>
      <c r="F407" s="220"/>
      <c r="G407" s="220"/>
      <c r="H407" s="72"/>
      <c r="I407" s="31" t="e">
        <f>VLOOKUP(B407,#REF!,3,FALSE)</f>
        <v>#REF!</v>
      </c>
      <c r="J407" s="77" t="e">
        <f>J406</f>
        <v>#REF!</v>
      </c>
      <c r="K407" s="39" t="e">
        <f t="shared" si="31"/>
        <v>#REF!</v>
      </c>
      <c r="AC407" s="25" t="s">
        <v>613</v>
      </c>
      <c r="AD407" s="97" t="s">
        <v>255</v>
      </c>
      <c r="AE407" s="220" t="s">
        <v>403</v>
      </c>
      <c r="AF407" s="220"/>
      <c r="AG407" s="220"/>
      <c r="AH407" s="220"/>
      <c r="AI407" s="220"/>
      <c r="AJ407" s="72"/>
      <c r="AK407" s="31">
        <v>21.87</v>
      </c>
      <c r="AL407" s="77">
        <v>0</v>
      </c>
      <c r="AM407" s="39">
        <v>0</v>
      </c>
    </row>
    <row r="408" spans="1:39" ht="14.1" hidden="1" customHeight="1">
      <c r="A408" s="25" t="e">
        <f t="shared" si="35"/>
        <v>#REF!</v>
      </c>
      <c r="B408" s="99" t="s">
        <v>521</v>
      </c>
      <c r="C408" s="220" t="e">
        <f>VLOOKUP(B408,#REF!,2,FALSE)</f>
        <v>#REF!</v>
      </c>
      <c r="D408" s="220"/>
      <c r="E408" s="220"/>
      <c r="F408" s="220"/>
      <c r="G408" s="220"/>
      <c r="H408" s="74"/>
      <c r="I408" s="31" t="e">
        <f>VLOOKUP(B408,#REF!,3,FALSE)</f>
        <v>#REF!</v>
      </c>
      <c r="J408" s="53" t="e">
        <f>J397*9*1.2</f>
        <v>#REF!</v>
      </c>
      <c r="K408" s="39" t="e">
        <f t="shared" si="31"/>
        <v>#REF!</v>
      </c>
      <c r="AC408" s="25" t="s">
        <v>613</v>
      </c>
      <c r="AD408" s="99" t="s">
        <v>521</v>
      </c>
      <c r="AE408" s="220" t="s">
        <v>522</v>
      </c>
      <c r="AF408" s="220"/>
      <c r="AG408" s="220"/>
      <c r="AH408" s="220"/>
      <c r="AI408" s="220"/>
      <c r="AJ408" s="74"/>
      <c r="AK408" s="31">
        <v>4.9459999999999997</v>
      </c>
      <c r="AL408" s="53">
        <v>0</v>
      </c>
      <c r="AM408" s="39">
        <v>0</v>
      </c>
    </row>
    <row r="409" spans="1:39" ht="14.1" hidden="1" customHeight="1">
      <c r="A409" s="25" t="e">
        <f t="shared" si="35"/>
        <v>#REF!</v>
      </c>
      <c r="B409" s="98" t="s">
        <v>518</v>
      </c>
      <c r="C409" s="220" t="e">
        <f>VLOOKUP(B409,#REF!,2,FALSE)</f>
        <v>#REF!</v>
      </c>
      <c r="D409" s="220"/>
      <c r="E409" s="220"/>
      <c r="F409" s="220"/>
      <c r="G409" s="220"/>
      <c r="H409" s="74"/>
      <c r="I409" s="31" t="e">
        <f>VLOOKUP(B409,#REF!,3,FALSE)</f>
        <v>#REF!</v>
      </c>
      <c r="J409" s="53" t="e">
        <f>J408</f>
        <v>#REF!</v>
      </c>
      <c r="K409" s="39" t="e">
        <f t="shared" si="31"/>
        <v>#REF!</v>
      </c>
      <c r="AC409" s="25" t="s">
        <v>613</v>
      </c>
      <c r="AD409" s="98" t="s">
        <v>518</v>
      </c>
      <c r="AE409" s="220" t="s">
        <v>417</v>
      </c>
      <c r="AF409" s="220"/>
      <c r="AG409" s="220"/>
      <c r="AH409" s="220"/>
      <c r="AI409" s="220"/>
      <c r="AJ409" s="74"/>
      <c r="AK409" s="31">
        <v>15.83</v>
      </c>
      <c r="AL409" s="53">
        <v>0</v>
      </c>
      <c r="AM409" s="39">
        <v>0</v>
      </c>
    </row>
    <row r="410" spans="1:39" ht="14.1" hidden="1" customHeight="1">
      <c r="A410" s="25" t="e">
        <f t="shared" si="35"/>
        <v>#REF!</v>
      </c>
      <c r="B410" s="98" t="s">
        <v>519</v>
      </c>
      <c r="C410" s="220" t="e">
        <f>VLOOKUP(B410,#REF!,2,FALSE)</f>
        <v>#REF!</v>
      </c>
      <c r="D410" s="220"/>
      <c r="E410" s="220"/>
      <c r="F410" s="220"/>
      <c r="G410" s="220"/>
      <c r="H410" s="74"/>
      <c r="I410" s="31" t="e">
        <f>VLOOKUP(B410,#REF!,3,FALSE)</f>
        <v>#REF!</v>
      </c>
      <c r="J410" s="75" t="e">
        <f>J397*((2*1.8)+(2*1.2))</f>
        <v>#REF!</v>
      </c>
      <c r="K410" s="39" t="e">
        <f t="shared" si="31"/>
        <v>#REF!</v>
      </c>
      <c r="AC410" s="25" t="s">
        <v>613</v>
      </c>
      <c r="AD410" s="98" t="s">
        <v>519</v>
      </c>
      <c r="AE410" s="220" t="s">
        <v>418</v>
      </c>
      <c r="AF410" s="220"/>
      <c r="AG410" s="220"/>
      <c r="AH410" s="220"/>
      <c r="AI410" s="220"/>
      <c r="AJ410" s="74"/>
      <c r="AK410" s="31">
        <v>24.19</v>
      </c>
      <c r="AL410" s="75">
        <v>0</v>
      </c>
      <c r="AM410" s="39">
        <v>0</v>
      </c>
    </row>
    <row r="411" spans="1:39" ht="14.1" hidden="1" customHeight="1">
      <c r="A411" s="25" t="e">
        <f t="shared" si="35"/>
        <v>#REF!</v>
      </c>
      <c r="B411" s="100" t="s">
        <v>520</v>
      </c>
      <c r="C411" s="221" t="e">
        <f>#REF!</f>
        <v>#REF!</v>
      </c>
      <c r="D411" s="221"/>
      <c r="E411" s="221"/>
      <c r="F411" s="221"/>
      <c r="G411" s="221"/>
      <c r="H411" s="74"/>
      <c r="I411" s="76" t="e">
        <f>#REF!</f>
        <v>#REF!</v>
      </c>
      <c r="J411" s="53" t="e">
        <f>J397</f>
        <v>#REF!</v>
      </c>
      <c r="K411" s="39" t="e">
        <f t="shared" si="31"/>
        <v>#REF!</v>
      </c>
      <c r="AC411" s="25" t="s">
        <v>613</v>
      </c>
      <c r="AD411" s="100" t="s">
        <v>520</v>
      </c>
      <c r="AE411" s="221" t="s">
        <v>244</v>
      </c>
      <c r="AF411" s="221"/>
      <c r="AG411" s="221"/>
      <c r="AH411" s="221"/>
      <c r="AI411" s="221"/>
      <c r="AJ411" s="74"/>
      <c r="AK411" s="76">
        <v>3.5</v>
      </c>
      <c r="AL411" s="53">
        <v>0</v>
      </c>
      <c r="AM411" s="39">
        <v>0</v>
      </c>
    </row>
    <row r="412" spans="1:39" ht="19.5" hidden="1" customHeight="1">
      <c r="A412" s="25" t="e">
        <f t="shared" si="35"/>
        <v>#REF!</v>
      </c>
      <c r="B412" s="222" t="s">
        <v>306</v>
      </c>
      <c r="C412" s="222"/>
      <c r="D412" s="222"/>
      <c r="E412" s="222"/>
      <c r="F412" s="222"/>
      <c r="G412" s="222"/>
      <c r="H412" s="222"/>
      <c r="I412" s="73"/>
      <c r="J412" s="70" t="e">
        <f>#REF!*#REF!</f>
        <v>#REF!</v>
      </c>
      <c r="K412" s="39"/>
      <c r="AC412" s="25" t="s">
        <v>613</v>
      </c>
      <c r="AD412" s="222" t="s">
        <v>306</v>
      </c>
      <c r="AE412" s="222"/>
      <c r="AF412" s="222"/>
      <c r="AG412" s="222"/>
      <c r="AH412" s="222"/>
      <c r="AI412" s="222"/>
      <c r="AJ412" s="222"/>
      <c r="AK412" s="73"/>
      <c r="AL412" s="70">
        <v>0</v>
      </c>
      <c r="AM412" s="39"/>
    </row>
    <row r="413" spans="1:39" ht="14.1" hidden="1" customHeight="1">
      <c r="A413" s="25" t="e">
        <f t="shared" si="35"/>
        <v>#REF!</v>
      </c>
      <c r="B413" s="101" t="s">
        <v>371</v>
      </c>
      <c r="C413" s="220" t="e">
        <f>VLOOKUP(B413,#REF!,2,FALSE)</f>
        <v>#REF!</v>
      </c>
      <c r="D413" s="220"/>
      <c r="E413" s="220"/>
      <c r="F413" s="220"/>
      <c r="G413" s="220"/>
      <c r="H413" s="72"/>
      <c r="I413" s="31" t="e">
        <f>VLOOKUP(B413,#REF!,3,FALSE)</f>
        <v>#REF!</v>
      </c>
      <c r="J413" s="77" t="e">
        <f>J412</f>
        <v>#REF!</v>
      </c>
      <c r="K413" s="39" t="e">
        <f t="shared" si="31"/>
        <v>#REF!</v>
      </c>
      <c r="AC413" s="25" t="s">
        <v>613</v>
      </c>
      <c r="AD413" s="101" t="s">
        <v>371</v>
      </c>
      <c r="AE413" s="220" t="s">
        <v>372</v>
      </c>
      <c r="AF413" s="220"/>
      <c r="AG413" s="220"/>
      <c r="AH413" s="220"/>
      <c r="AI413" s="220"/>
      <c r="AJ413" s="72"/>
      <c r="AK413" s="31">
        <v>1073.92</v>
      </c>
      <c r="AL413" s="77">
        <v>0</v>
      </c>
      <c r="AM413" s="39">
        <v>0</v>
      </c>
    </row>
    <row r="414" spans="1:39" ht="14.1" hidden="1" customHeight="1">
      <c r="A414" s="25" t="e">
        <f t="shared" si="35"/>
        <v>#REF!</v>
      </c>
      <c r="B414" s="97" t="s">
        <v>251</v>
      </c>
      <c r="C414" s="220" t="e">
        <f>VLOOKUP(B414,#REF!,2,FALSE)</f>
        <v>#REF!</v>
      </c>
      <c r="D414" s="220"/>
      <c r="E414" s="220"/>
      <c r="F414" s="220"/>
      <c r="G414" s="220"/>
      <c r="H414" s="72"/>
      <c r="I414" s="31" t="e">
        <f>VLOOKUP(B414,#REF!,3,FALSE)</f>
        <v>#REF!</v>
      </c>
      <c r="J414" s="79" t="e">
        <f>J413</f>
        <v>#REF!</v>
      </c>
      <c r="K414" s="39" t="e">
        <f t="shared" si="31"/>
        <v>#REF!</v>
      </c>
      <c r="AC414" s="25" t="s">
        <v>613</v>
      </c>
      <c r="AD414" s="97" t="s">
        <v>251</v>
      </c>
      <c r="AE414" s="220" t="s">
        <v>347</v>
      </c>
      <c r="AF414" s="220"/>
      <c r="AG414" s="220"/>
      <c r="AH414" s="220"/>
      <c r="AI414" s="220"/>
      <c r="AJ414" s="72"/>
      <c r="AK414" s="31">
        <v>157.72999999999999</v>
      </c>
      <c r="AL414" s="79">
        <v>0</v>
      </c>
      <c r="AM414" s="39">
        <v>0</v>
      </c>
    </row>
    <row r="415" spans="1:39" ht="14.1" hidden="1" customHeight="1">
      <c r="A415" s="25" t="e">
        <f t="shared" si="35"/>
        <v>#REF!</v>
      </c>
      <c r="B415" s="97" t="s">
        <v>265</v>
      </c>
      <c r="C415" s="220" t="e">
        <f>VLOOKUP(B415,#REF!,2,FALSE)</f>
        <v>#REF!</v>
      </c>
      <c r="D415" s="220"/>
      <c r="E415" s="220"/>
      <c r="F415" s="220"/>
      <c r="G415" s="220"/>
      <c r="H415" s="72"/>
      <c r="I415" s="31" t="e">
        <f>VLOOKUP(B415,#REF!,3,FALSE)</f>
        <v>#REF!</v>
      </c>
      <c r="J415" s="79" t="e">
        <f>J412*#REF!</f>
        <v>#REF!</v>
      </c>
      <c r="K415" s="39" t="e">
        <f t="shared" si="31"/>
        <v>#REF!</v>
      </c>
      <c r="AC415" s="25" t="s">
        <v>613</v>
      </c>
      <c r="AD415" s="97" t="s">
        <v>265</v>
      </c>
      <c r="AE415" s="220" t="s">
        <v>398</v>
      </c>
      <c r="AF415" s="220"/>
      <c r="AG415" s="220"/>
      <c r="AH415" s="220"/>
      <c r="AI415" s="220"/>
      <c r="AJ415" s="72"/>
      <c r="AK415" s="31">
        <v>83.53</v>
      </c>
      <c r="AL415" s="79">
        <v>0</v>
      </c>
      <c r="AM415" s="39">
        <v>0</v>
      </c>
    </row>
    <row r="416" spans="1:39" ht="14.1" hidden="1" customHeight="1">
      <c r="A416" s="25" t="e">
        <f t="shared" si="35"/>
        <v>#REF!</v>
      </c>
      <c r="B416" s="97" t="s">
        <v>253</v>
      </c>
      <c r="C416" s="220" t="e">
        <f>VLOOKUP(B416,#REF!,2,FALSE)</f>
        <v>#REF!</v>
      </c>
      <c r="D416" s="220"/>
      <c r="E416" s="220"/>
      <c r="F416" s="220"/>
      <c r="G416" s="220"/>
      <c r="H416" s="72"/>
      <c r="I416" s="31" t="e">
        <f>VLOOKUP(B416,#REF!,3,FALSE)</f>
        <v>#REF!</v>
      </c>
      <c r="J416" s="79" t="e">
        <f>J415</f>
        <v>#REF!</v>
      </c>
      <c r="K416" s="39" t="e">
        <f t="shared" si="31"/>
        <v>#REF!</v>
      </c>
      <c r="AC416" s="25" t="s">
        <v>613</v>
      </c>
      <c r="AD416" s="97" t="s">
        <v>253</v>
      </c>
      <c r="AE416" s="220" t="s">
        <v>402</v>
      </c>
      <c r="AF416" s="220"/>
      <c r="AG416" s="220"/>
      <c r="AH416" s="220"/>
      <c r="AI416" s="220"/>
      <c r="AJ416" s="72"/>
      <c r="AK416" s="31">
        <v>11.66</v>
      </c>
      <c r="AL416" s="79">
        <v>0</v>
      </c>
      <c r="AM416" s="39">
        <v>0</v>
      </c>
    </row>
    <row r="417" spans="1:39" ht="14.1" hidden="1" customHeight="1">
      <c r="A417" s="25" t="e">
        <f t="shared" si="35"/>
        <v>#REF!</v>
      </c>
      <c r="B417" s="97" t="s">
        <v>266</v>
      </c>
      <c r="C417" s="220" t="e">
        <f>VLOOKUP(B417,#REF!,2,FALSE)</f>
        <v>#REF!</v>
      </c>
      <c r="D417" s="220"/>
      <c r="E417" s="220"/>
      <c r="F417" s="220"/>
      <c r="G417" s="220"/>
      <c r="H417" s="72"/>
      <c r="I417" s="31" t="e">
        <f>VLOOKUP(B417,#REF!,3,FALSE)</f>
        <v>#REF!</v>
      </c>
      <c r="J417" s="53" t="e">
        <f>J412*#REF!</f>
        <v>#REF!</v>
      </c>
      <c r="K417" s="39" t="e">
        <f t="shared" si="31"/>
        <v>#REF!</v>
      </c>
      <c r="AC417" s="25" t="s">
        <v>613</v>
      </c>
      <c r="AD417" s="97" t="s">
        <v>266</v>
      </c>
      <c r="AE417" s="220" t="s">
        <v>399</v>
      </c>
      <c r="AF417" s="220"/>
      <c r="AG417" s="220"/>
      <c r="AH417" s="220"/>
      <c r="AI417" s="220"/>
      <c r="AJ417" s="72"/>
      <c r="AK417" s="31">
        <v>154.19999999999999</v>
      </c>
      <c r="AL417" s="53">
        <v>0</v>
      </c>
      <c r="AM417" s="39">
        <v>0</v>
      </c>
    </row>
    <row r="418" spans="1:39" ht="14.1" hidden="1" customHeight="1">
      <c r="A418" s="25" t="e">
        <f t="shared" si="35"/>
        <v>#REF!</v>
      </c>
      <c r="B418" s="97" t="s">
        <v>255</v>
      </c>
      <c r="C418" s="220" t="e">
        <f>VLOOKUP(B418,#REF!,2,FALSE)</f>
        <v>#REF!</v>
      </c>
      <c r="D418" s="220"/>
      <c r="E418" s="220"/>
      <c r="F418" s="220"/>
      <c r="G418" s="220"/>
      <c r="H418" s="72"/>
      <c r="I418" s="31" t="e">
        <f>VLOOKUP(B418,#REF!,3,FALSE)</f>
        <v>#REF!</v>
      </c>
      <c r="J418" s="53" t="e">
        <f>J417</f>
        <v>#REF!</v>
      </c>
      <c r="K418" s="39" t="e">
        <f t="shared" si="31"/>
        <v>#REF!</v>
      </c>
      <c r="AC418" s="25" t="s">
        <v>613</v>
      </c>
      <c r="AD418" s="97" t="s">
        <v>255</v>
      </c>
      <c r="AE418" s="220" t="s">
        <v>403</v>
      </c>
      <c r="AF418" s="220"/>
      <c r="AG418" s="220"/>
      <c r="AH418" s="220"/>
      <c r="AI418" s="220"/>
      <c r="AJ418" s="72"/>
      <c r="AK418" s="31">
        <v>21.87</v>
      </c>
      <c r="AL418" s="53">
        <v>0</v>
      </c>
      <c r="AM418" s="39">
        <v>0</v>
      </c>
    </row>
    <row r="419" spans="1:39" ht="14.1" hidden="1" customHeight="1">
      <c r="A419" s="25" t="e">
        <f t="shared" si="35"/>
        <v>#REF!</v>
      </c>
      <c r="B419" s="99" t="s">
        <v>521</v>
      </c>
      <c r="C419" s="220" t="e">
        <f>VLOOKUP(B419,#REF!,2,FALSE)</f>
        <v>#REF!</v>
      </c>
      <c r="D419" s="220"/>
      <c r="E419" s="220"/>
      <c r="F419" s="220"/>
      <c r="G419" s="220"/>
      <c r="H419" s="74"/>
      <c r="I419" s="31" t="e">
        <f>VLOOKUP(B419,#REF!,3,FALSE)</f>
        <v>#REF!</v>
      </c>
      <c r="J419" s="53" t="e">
        <f>J412*9*1.2</f>
        <v>#REF!</v>
      </c>
      <c r="K419" s="39" t="e">
        <f t="shared" si="31"/>
        <v>#REF!</v>
      </c>
      <c r="AC419" s="25" t="s">
        <v>613</v>
      </c>
      <c r="AD419" s="99" t="s">
        <v>521</v>
      </c>
      <c r="AE419" s="220" t="s">
        <v>522</v>
      </c>
      <c r="AF419" s="220"/>
      <c r="AG419" s="220"/>
      <c r="AH419" s="220"/>
      <c r="AI419" s="220"/>
      <c r="AJ419" s="74"/>
      <c r="AK419" s="31">
        <v>4.9459999999999997</v>
      </c>
      <c r="AL419" s="53">
        <v>0</v>
      </c>
      <c r="AM419" s="39">
        <v>0</v>
      </c>
    </row>
    <row r="420" spans="1:39" ht="14.1" hidden="1" customHeight="1">
      <c r="A420" s="25" t="e">
        <f t="shared" si="35"/>
        <v>#REF!</v>
      </c>
      <c r="B420" s="98" t="s">
        <v>518</v>
      </c>
      <c r="C420" s="220" t="e">
        <f>VLOOKUP(B420,#REF!,2,FALSE)</f>
        <v>#REF!</v>
      </c>
      <c r="D420" s="220"/>
      <c r="E420" s="220"/>
      <c r="F420" s="220"/>
      <c r="G420" s="220"/>
      <c r="H420" s="74"/>
      <c r="I420" s="31" t="e">
        <f>VLOOKUP(B420,#REF!,3,FALSE)</f>
        <v>#REF!</v>
      </c>
      <c r="J420" s="53" t="e">
        <f>J419</f>
        <v>#REF!</v>
      </c>
      <c r="K420" s="39" t="e">
        <f t="shared" si="31"/>
        <v>#REF!</v>
      </c>
      <c r="AC420" s="25" t="s">
        <v>613</v>
      </c>
      <c r="AD420" s="98" t="s">
        <v>518</v>
      </c>
      <c r="AE420" s="220" t="s">
        <v>417</v>
      </c>
      <c r="AF420" s="220"/>
      <c r="AG420" s="220"/>
      <c r="AH420" s="220"/>
      <c r="AI420" s="220"/>
      <c r="AJ420" s="74"/>
      <c r="AK420" s="31">
        <v>15.83</v>
      </c>
      <c r="AL420" s="53">
        <v>0</v>
      </c>
      <c r="AM420" s="39">
        <v>0</v>
      </c>
    </row>
    <row r="421" spans="1:39" ht="14.1" hidden="1" customHeight="1">
      <c r="A421" s="25" t="e">
        <f t="shared" si="35"/>
        <v>#REF!</v>
      </c>
      <c r="B421" s="98" t="s">
        <v>519</v>
      </c>
      <c r="C421" s="220" t="e">
        <f>VLOOKUP(B421,#REF!,2,FALSE)</f>
        <v>#REF!</v>
      </c>
      <c r="D421" s="220"/>
      <c r="E421" s="220"/>
      <c r="F421" s="220"/>
      <c r="G421" s="220"/>
      <c r="H421" s="74"/>
      <c r="I421" s="31" t="e">
        <f>VLOOKUP(B421,#REF!,3,FALSE)</f>
        <v>#REF!</v>
      </c>
      <c r="J421" s="75" t="e">
        <f>J412*((2*1.8)+(2*1.2))</f>
        <v>#REF!</v>
      </c>
      <c r="K421" s="39" t="e">
        <f t="shared" si="31"/>
        <v>#REF!</v>
      </c>
      <c r="AC421" s="25" t="s">
        <v>613</v>
      </c>
      <c r="AD421" s="98" t="s">
        <v>519</v>
      </c>
      <c r="AE421" s="220" t="s">
        <v>418</v>
      </c>
      <c r="AF421" s="220"/>
      <c r="AG421" s="220"/>
      <c r="AH421" s="220"/>
      <c r="AI421" s="220"/>
      <c r="AJ421" s="74"/>
      <c r="AK421" s="31">
        <v>24.19</v>
      </c>
      <c r="AL421" s="75">
        <v>0</v>
      </c>
      <c r="AM421" s="39">
        <v>0</v>
      </c>
    </row>
    <row r="422" spans="1:39" ht="14.1" hidden="1" customHeight="1">
      <c r="A422" s="25" t="e">
        <f t="shared" si="35"/>
        <v>#REF!</v>
      </c>
      <c r="B422" s="100" t="s">
        <v>520</v>
      </c>
      <c r="C422" s="221" t="e">
        <f>#REF!</f>
        <v>#REF!</v>
      </c>
      <c r="D422" s="221"/>
      <c r="E422" s="221"/>
      <c r="F422" s="221"/>
      <c r="G422" s="221"/>
      <c r="H422" s="74"/>
      <c r="I422" s="76" t="e">
        <f>#REF!</f>
        <v>#REF!</v>
      </c>
      <c r="J422" s="53" t="e">
        <f>J412</f>
        <v>#REF!</v>
      </c>
      <c r="K422" s="39" t="e">
        <f t="shared" si="31"/>
        <v>#REF!</v>
      </c>
      <c r="AC422" s="25" t="s">
        <v>613</v>
      </c>
      <c r="AD422" s="100" t="s">
        <v>520</v>
      </c>
      <c r="AE422" s="221" t="s">
        <v>244</v>
      </c>
      <c r="AF422" s="221"/>
      <c r="AG422" s="221"/>
      <c r="AH422" s="221"/>
      <c r="AI422" s="221"/>
      <c r="AJ422" s="74"/>
      <c r="AK422" s="76">
        <v>3.5</v>
      </c>
      <c r="AL422" s="53">
        <v>0</v>
      </c>
      <c r="AM422" s="39">
        <v>0</v>
      </c>
    </row>
    <row r="423" spans="1:39" ht="19.5" hidden="1" customHeight="1">
      <c r="A423" s="25" t="e">
        <f t="shared" si="35"/>
        <v>#REF!</v>
      </c>
      <c r="B423" s="222" t="s">
        <v>307</v>
      </c>
      <c r="C423" s="222"/>
      <c r="D423" s="222"/>
      <c r="E423" s="222"/>
      <c r="F423" s="222"/>
      <c r="G423" s="222"/>
      <c r="H423" s="222"/>
      <c r="I423" s="73"/>
      <c r="J423" s="70" t="e">
        <f>#REF!*#REF!</f>
        <v>#REF!</v>
      </c>
      <c r="K423" s="39"/>
      <c r="AC423" s="25" t="s">
        <v>613</v>
      </c>
      <c r="AD423" s="222" t="s">
        <v>307</v>
      </c>
      <c r="AE423" s="222"/>
      <c r="AF423" s="222"/>
      <c r="AG423" s="222"/>
      <c r="AH423" s="222"/>
      <c r="AI423" s="222"/>
      <c r="AJ423" s="222"/>
      <c r="AK423" s="73"/>
      <c r="AL423" s="70">
        <v>0</v>
      </c>
      <c r="AM423" s="39"/>
    </row>
    <row r="424" spans="1:39" ht="14.1" hidden="1" customHeight="1">
      <c r="A424" s="25" t="e">
        <f t="shared" si="35"/>
        <v>#REF!</v>
      </c>
      <c r="B424" s="97" t="s">
        <v>271</v>
      </c>
      <c r="C424" s="220" t="e">
        <f>VLOOKUP(B424,#REF!,2,FALSE)</f>
        <v>#REF!</v>
      </c>
      <c r="D424" s="220"/>
      <c r="E424" s="220"/>
      <c r="F424" s="220"/>
      <c r="G424" s="220"/>
      <c r="H424" s="72"/>
      <c r="I424" s="31" t="e">
        <f>VLOOKUP(B424,#REF!,3,FALSE)</f>
        <v>#REF!</v>
      </c>
      <c r="J424" s="77" t="e">
        <f>J423</f>
        <v>#REF!</v>
      </c>
      <c r="K424" s="39" t="e">
        <f t="shared" si="31"/>
        <v>#REF!</v>
      </c>
      <c r="AC424" s="25" t="s">
        <v>613</v>
      </c>
      <c r="AD424" s="97" t="s">
        <v>271</v>
      </c>
      <c r="AE424" s="220" t="s">
        <v>380</v>
      </c>
      <c r="AF424" s="220"/>
      <c r="AG424" s="220"/>
      <c r="AH424" s="220"/>
      <c r="AI424" s="220"/>
      <c r="AJ424" s="72"/>
      <c r="AK424" s="31">
        <v>1071.21</v>
      </c>
      <c r="AL424" s="77">
        <v>0</v>
      </c>
      <c r="AM424" s="39">
        <v>0</v>
      </c>
    </row>
    <row r="425" spans="1:39" ht="14.1" hidden="1" customHeight="1">
      <c r="A425" s="25" t="e">
        <f t="shared" si="35"/>
        <v>#REF!</v>
      </c>
      <c r="B425" s="97" t="s">
        <v>272</v>
      </c>
      <c r="C425" s="220" t="e">
        <f>VLOOKUP(B425,#REF!,2,FALSE)</f>
        <v>#REF!</v>
      </c>
      <c r="D425" s="220"/>
      <c r="E425" s="220"/>
      <c r="F425" s="220"/>
      <c r="G425" s="220"/>
      <c r="H425" s="72"/>
      <c r="I425" s="31" t="e">
        <f>VLOOKUP(B425,#REF!,3,FALSE)</f>
        <v>#REF!</v>
      </c>
      <c r="J425" s="53" t="e">
        <f>J424</f>
        <v>#REF!</v>
      </c>
      <c r="K425" s="39" t="e">
        <f t="shared" si="31"/>
        <v>#REF!</v>
      </c>
      <c r="AC425" s="25" t="s">
        <v>613</v>
      </c>
      <c r="AD425" s="97" t="s">
        <v>272</v>
      </c>
      <c r="AE425" s="220" t="s">
        <v>362</v>
      </c>
      <c r="AF425" s="220"/>
      <c r="AG425" s="220"/>
      <c r="AH425" s="220"/>
      <c r="AI425" s="220"/>
      <c r="AJ425" s="72"/>
      <c r="AK425" s="31">
        <v>175.3</v>
      </c>
      <c r="AL425" s="53">
        <v>0</v>
      </c>
      <c r="AM425" s="39">
        <v>0</v>
      </c>
    </row>
    <row r="426" spans="1:39" ht="14.1" hidden="1" customHeight="1">
      <c r="A426" s="25" t="e">
        <f t="shared" si="35"/>
        <v>#REF!</v>
      </c>
      <c r="B426" s="97" t="s">
        <v>273</v>
      </c>
      <c r="C426" s="220" t="e">
        <f>VLOOKUP(B426,#REF!,2,FALSE)</f>
        <v>#REF!</v>
      </c>
      <c r="D426" s="220"/>
      <c r="E426" s="220"/>
      <c r="F426" s="220"/>
      <c r="G426" s="220"/>
      <c r="H426" s="72"/>
      <c r="I426" s="31" t="e">
        <f>VLOOKUP(B426,#REF!,3,FALSE)</f>
        <v>#REF!</v>
      </c>
      <c r="J426" s="53" t="e">
        <f>J425</f>
        <v>#REF!</v>
      </c>
      <c r="K426" s="39" t="e">
        <f t="shared" si="31"/>
        <v>#REF!</v>
      </c>
      <c r="AC426" s="25" t="s">
        <v>613</v>
      </c>
      <c r="AD426" s="97" t="s">
        <v>273</v>
      </c>
      <c r="AE426" s="220" t="s">
        <v>348</v>
      </c>
      <c r="AF426" s="220"/>
      <c r="AG426" s="220"/>
      <c r="AH426" s="220"/>
      <c r="AI426" s="220"/>
      <c r="AJ426" s="72"/>
      <c r="AK426" s="31">
        <v>170.8</v>
      </c>
      <c r="AL426" s="53">
        <v>0</v>
      </c>
      <c r="AM426" s="39">
        <v>0</v>
      </c>
    </row>
    <row r="427" spans="1:39" ht="14.1" hidden="1" customHeight="1">
      <c r="A427" s="25" t="e">
        <f t="shared" si="35"/>
        <v>#REF!</v>
      </c>
      <c r="B427" s="97" t="s">
        <v>252</v>
      </c>
      <c r="C427" s="220" t="e">
        <f>VLOOKUP(B427,#REF!,2,FALSE)</f>
        <v>#REF!</v>
      </c>
      <c r="D427" s="220"/>
      <c r="E427" s="220"/>
      <c r="F427" s="220"/>
      <c r="G427" s="220"/>
      <c r="H427" s="72"/>
      <c r="I427" s="31" t="e">
        <f>VLOOKUP(B427,#REF!,3,FALSE)</f>
        <v>#REF!</v>
      </c>
      <c r="J427" s="53" t="e">
        <f>J423*#REF!</f>
        <v>#REF!</v>
      </c>
      <c r="K427" s="39" t="e">
        <f t="shared" si="31"/>
        <v>#REF!</v>
      </c>
      <c r="AC427" s="25" t="s">
        <v>613</v>
      </c>
      <c r="AD427" s="97" t="s">
        <v>252</v>
      </c>
      <c r="AE427" s="220" t="s">
        <v>400</v>
      </c>
      <c r="AF427" s="220"/>
      <c r="AG427" s="220"/>
      <c r="AH427" s="220"/>
      <c r="AI427" s="220"/>
      <c r="AJ427" s="72"/>
      <c r="AK427" s="31">
        <v>66.16</v>
      </c>
      <c r="AL427" s="53">
        <v>0</v>
      </c>
      <c r="AM427" s="39">
        <v>0</v>
      </c>
    </row>
    <row r="428" spans="1:39" ht="14.1" hidden="1" customHeight="1">
      <c r="A428" s="25" t="e">
        <f t="shared" si="35"/>
        <v>#REF!</v>
      </c>
      <c r="B428" s="97" t="s">
        <v>253</v>
      </c>
      <c r="C428" s="220" t="e">
        <f>VLOOKUP(B428,#REF!,2,FALSE)</f>
        <v>#REF!</v>
      </c>
      <c r="D428" s="220"/>
      <c r="E428" s="220"/>
      <c r="F428" s="220"/>
      <c r="G428" s="220"/>
      <c r="H428" s="72"/>
      <c r="I428" s="31" t="e">
        <f>VLOOKUP(B428,#REF!,3,FALSE)</f>
        <v>#REF!</v>
      </c>
      <c r="J428" s="53" t="e">
        <f>J427</f>
        <v>#REF!</v>
      </c>
      <c r="K428" s="39" t="e">
        <f t="shared" si="31"/>
        <v>#REF!</v>
      </c>
      <c r="AC428" s="25" t="s">
        <v>613</v>
      </c>
      <c r="AD428" s="97" t="s">
        <v>253</v>
      </c>
      <c r="AE428" s="220" t="s">
        <v>402</v>
      </c>
      <c r="AF428" s="220"/>
      <c r="AG428" s="220"/>
      <c r="AH428" s="220"/>
      <c r="AI428" s="220"/>
      <c r="AJ428" s="72"/>
      <c r="AK428" s="31">
        <v>11.66</v>
      </c>
      <c r="AL428" s="53">
        <v>0</v>
      </c>
      <c r="AM428" s="39">
        <v>0</v>
      </c>
    </row>
    <row r="429" spans="1:39" ht="14.1" hidden="1" customHeight="1">
      <c r="A429" s="25" t="e">
        <f t="shared" si="35"/>
        <v>#REF!</v>
      </c>
      <c r="B429" s="97" t="s">
        <v>254</v>
      </c>
      <c r="C429" s="220" t="e">
        <f>VLOOKUP(B429,#REF!,2,FALSE)</f>
        <v>#REF!</v>
      </c>
      <c r="D429" s="220"/>
      <c r="E429" s="220"/>
      <c r="F429" s="220"/>
      <c r="G429" s="220"/>
      <c r="H429" s="72"/>
      <c r="I429" s="31" t="e">
        <f>VLOOKUP(B429,#REF!,3,FALSE)</f>
        <v>#REF!</v>
      </c>
      <c r="J429" s="53" t="e">
        <f>J423*#REF!</f>
        <v>#REF!</v>
      </c>
      <c r="K429" s="39" t="e">
        <f t="shared" si="31"/>
        <v>#REF!</v>
      </c>
      <c r="AC429" s="25" t="s">
        <v>613</v>
      </c>
      <c r="AD429" s="97" t="s">
        <v>254</v>
      </c>
      <c r="AE429" s="220" t="s">
        <v>401</v>
      </c>
      <c r="AF429" s="220"/>
      <c r="AG429" s="220"/>
      <c r="AH429" s="220"/>
      <c r="AI429" s="220"/>
      <c r="AJ429" s="72"/>
      <c r="AK429" s="31">
        <v>111.81</v>
      </c>
      <c r="AL429" s="53">
        <v>0</v>
      </c>
      <c r="AM429" s="39">
        <v>0</v>
      </c>
    </row>
    <row r="430" spans="1:39" ht="14.1" hidden="1" customHeight="1">
      <c r="A430" s="25" t="e">
        <f t="shared" si="35"/>
        <v>#REF!</v>
      </c>
      <c r="B430" s="97" t="s">
        <v>255</v>
      </c>
      <c r="C430" s="220" t="e">
        <f>VLOOKUP(B430,#REF!,2,FALSE)</f>
        <v>#REF!</v>
      </c>
      <c r="D430" s="220"/>
      <c r="E430" s="220"/>
      <c r="F430" s="220"/>
      <c r="G430" s="220"/>
      <c r="H430" s="72"/>
      <c r="I430" s="31" t="e">
        <f>VLOOKUP(B430,#REF!,3,FALSE)</f>
        <v>#REF!</v>
      </c>
      <c r="J430" s="53" t="e">
        <f>J429</f>
        <v>#REF!</v>
      </c>
      <c r="K430" s="39" t="e">
        <f t="shared" si="31"/>
        <v>#REF!</v>
      </c>
      <c r="AC430" s="25" t="s">
        <v>613</v>
      </c>
      <c r="AD430" s="97" t="s">
        <v>255</v>
      </c>
      <c r="AE430" s="220" t="s">
        <v>403</v>
      </c>
      <c r="AF430" s="220"/>
      <c r="AG430" s="220"/>
      <c r="AH430" s="220"/>
      <c r="AI430" s="220"/>
      <c r="AJ430" s="72"/>
      <c r="AK430" s="31">
        <v>21.87</v>
      </c>
      <c r="AL430" s="53">
        <v>0</v>
      </c>
      <c r="AM430" s="39">
        <v>0</v>
      </c>
    </row>
    <row r="431" spans="1:39" ht="14.1" hidden="1" customHeight="1">
      <c r="A431" s="25" t="e">
        <f t="shared" si="35"/>
        <v>#REF!</v>
      </c>
      <c r="B431" s="99" t="s">
        <v>521</v>
      </c>
      <c r="C431" s="220" t="e">
        <f>VLOOKUP(B431,#REF!,2,FALSE)</f>
        <v>#REF!</v>
      </c>
      <c r="D431" s="220"/>
      <c r="E431" s="220"/>
      <c r="F431" s="220"/>
      <c r="G431" s="220"/>
      <c r="H431" s="74"/>
      <c r="I431" s="31" t="e">
        <f>VLOOKUP(B431,#REF!,3,FALSE)</f>
        <v>#REF!</v>
      </c>
      <c r="J431" s="53" t="e">
        <f>J423*10*0.8</f>
        <v>#REF!</v>
      </c>
      <c r="K431" s="39" t="e">
        <f t="shared" si="31"/>
        <v>#REF!</v>
      </c>
      <c r="AC431" s="25" t="s">
        <v>613</v>
      </c>
      <c r="AD431" s="99" t="s">
        <v>521</v>
      </c>
      <c r="AE431" s="220" t="s">
        <v>522</v>
      </c>
      <c r="AF431" s="220"/>
      <c r="AG431" s="220"/>
      <c r="AH431" s="220"/>
      <c r="AI431" s="220"/>
      <c r="AJ431" s="74"/>
      <c r="AK431" s="31">
        <v>4.9459999999999997</v>
      </c>
      <c r="AL431" s="53">
        <v>0</v>
      </c>
      <c r="AM431" s="39">
        <v>0</v>
      </c>
    </row>
    <row r="432" spans="1:39" ht="14.1" hidden="1" customHeight="1">
      <c r="A432" s="25" t="e">
        <f t="shared" si="35"/>
        <v>#REF!</v>
      </c>
      <c r="B432" s="98" t="s">
        <v>518</v>
      </c>
      <c r="C432" s="220" t="e">
        <f>VLOOKUP(B432,#REF!,2,FALSE)</f>
        <v>#REF!</v>
      </c>
      <c r="D432" s="220"/>
      <c r="E432" s="220"/>
      <c r="F432" s="220"/>
      <c r="G432" s="220"/>
      <c r="H432" s="74"/>
      <c r="I432" s="31" t="e">
        <f>VLOOKUP(B432,#REF!,3,FALSE)</f>
        <v>#REF!</v>
      </c>
      <c r="J432" s="53" t="e">
        <f>J431</f>
        <v>#REF!</v>
      </c>
      <c r="K432" s="39" t="e">
        <f t="shared" si="31"/>
        <v>#REF!</v>
      </c>
      <c r="AC432" s="25" t="s">
        <v>613</v>
      </c>
      <c r="AD432" s="98" t="s">
        <v>518</v>
      </c>
      <c r="AE432" s="220" t="s">
        <v>417</v>
      </c>
      <c r="AF432" s="220"/>
      <c r="AG432" s="220"/>
      <c r="AH432" s="220"/>
      <c r="AI432" s="220"/>
      <c r="AJ432" s="74"/>
      <c r="AK432" s="31">
        <v>15.83</v>
      </c>
      <c r="AL432" s="53">
        <v>0</v>
      </c>
      <c r="AM432" s="39">
        <v>0</v>
      </c>
    </row>
    <row r="433" spans="1:39" ht="14.1" hidden="1" customHeight="1">
      <c r="A433" s="25" t="e">
        <f t="shared" si="35"/>
        <v>#REF!</v>
      </c>
      <c r="B433" s="98" t="s">
        <v>519</v>
      </c>
      <c r="C433" s="220" t="e">
        <f>VLOOKUP(B433,#REF!,2,FALSE)</f>
        <v>#REF!</v>
      </c>
      <c r="D433" s="220"/>
      <c r="E433" s="220"/>
      <c r="F433" s="220"/>
      <c r="G433" s="220"/>
      <c r="H433" s="74"/>
      <c r="I433" s="31" t="e">
        <f>VLOOKUP(B433,#REF!,3,FALSE)</f>
        <v>#REF!</v>
      </c>
      <c r="J433" s="75" t="e">
        <f>J423*((2*2)+(2*0.8))</f>
        <v>#REF!</v>
      </c>
      <c r="K433" s="39" t="e">
        <f t="shared" si="31"/>
        <v>#REF!</v>
      </c>
      <c r="AC433" s="25" t="s">
        <v>613</v>
      </c>
      <c r="AD433" s="98" t="s">
        <v>519</v>
      </c>
      <c r="AE433" s="220" t="s">
        <v>418</v>
      </c>
      <c r="AF433" s="220"/>
      <c r="AG433" s="220"/>
      <c r="AH433" s="220"/>
      <c r="AI433" s="220"/>
      <c r="AJ433" s="74"/>
      <c r="AK433" s="31">
        <v>24.19</v>
      </c>
      <c r="AL433" s="75">
        <v>0</v>
      </c>
      <c r="AM433" s="39">
        <v>0</v>
      </c>
    </row>
    <row r="434" spans="1:39" ht="14.1" hidden="1" customHeight="1">
      <c r="A434" s="25" t="e">
        <f t="shared" si="35"/>
        <v>#REF!</v>
      </c>
      <c r="B434" s="100" t="s">
        <v>520</v>
      </c>
      <c r="C434" s="221" t="e">
        <f>#REF!</f>
        <v>#REF!</v>
      </c>
      <c r="D434" s="221"/>
      <c r="E434" s="221"/>
      <c r="F434" s="221"/>
      <c r="G434" s="221"/>
      <c r="H434" s="74"/>
      <c r="I434" s="76" t="e">
        <f>#REF!</f>
        <v>#REF!</v>
      </c>
      <c r="J434" s="53" t="e">
        <f>J423</f>
        <v>#REF!</v>
      </c>
      <c r="K434" s="39" t="e">
        <f t="shared" si="31"/>
        <v>#REF!</v>
      </c>
      <c r="AC434" s="25" t="s">
        <v>613</v>
      </c>
      <c r="AD434" s="100" t="s">
        <v>520</v>
      </c>
      <c r="AE434" s="221" t="s">
        <v>244</v>
      </c>
      <c r="AF434" s="221"/>
      <c r="AG434" s="221"/>
      <c r="AH434" s="221"/>
      <c r="AI434" s="221"/>
      <c r="AJ434" s="74"/>
      <c r="AK434" s="76">
        <v>3.5</v>
      </c>
      <c r="AL434" s="53">
        <v>0</v>
      </c>
      <c r="AM434" s="39">
        <v>0</v>
      </c>
    </row>
    <row r="435" spans="1:39" ht="19.5" hidden="1" customHeight="1">
      <c r="A435" s="25" t="e">
        <f t="shared" si="35"/>
        <v>#REF!</v>
      </c>
      <c r="B435" s="222" t="s">
        <v>308</v>
      </c>
      <c r="C435" s="222"/>
      <c r="D435" s="222"/>
      <c r="E435" s="222"/>
      <c r="F435" s="222"/>
      <c r="G435" s="222"/>
      <c r="H435" s="222"/>
      <c r="I435" s="73"/>
      <c r="J435" s="70" t="e">
        <f>#REF!*#REF!</f>
        <v>#REF!</v>
      </c>
      <c r="K435" s="39"/>
      <c r="AC435" s="25" t="s">
        <v>613</v>
      </c>
      <c r="AD435" s="222" t="s">
        <v>308</v>
      </c>
      <c r="AE435" s="222"/>
      <c r="AF435" s="222"/>
      <c r="AG435" s="222"/>
      <c r="AH435" s="222"/>
      <c r="AI435" s="222"/>
      <c r="AJ435" s="222"/>
      <c r="AK435" s="73"/>
      <c r="AL435" s="70">
        <v>0</v>
      </c>
      <c r="AM435" s="39"/>
    </row>
    <row r="436" spans="1:39" ht="14.1" hidden="1" customHeight="1">
      <c r="A436" s="25" t="e">
        <f t="shared" ref="A436:A499" si="37">IF(J436=0,"HIDE","")</f>
        <v>#REF!</v>
      </c>
      <c r="B436" s="97" t="s">
        <v>270</v>
      </c>
      <c r="C436" s="220" t="e">
        <f>VLOOKUP(B436,#REF!,2,FALSE)</f>
        <v>#REF!</v>
      </c>
      <c r="D436" s="220"/>
      <c r="E436" s="220"/>
      <c r="F436" s="220"/>
      <c r="G436" s="220"/>
      <c r="H436" s="72"/>
      <c r="I436" s="31" t="e">
        <f>VLOOKUP(B436,#REF!,3,FALSE)</f>
        <v>#REF!</v>
      </c>
      <c r="J436" s="77" t="e">
        <f>J435</f>
        <v>#REF!</v>
      </c>
      <c r="K436" s="39" t="e">
        <f t="shared" si="31"/>
        <v>#REF!</v>
      </c>
      <c r="AC436" s="25" t="s">
        <v>613</v>
      </c>
      <c r="AD436" s="97" t="s">
        <v>270</v>
      </c>
      <c r="AE436" s="220" t="s">
        <v>379</v>
      </c>
      <c r="AF436" s="220"/>
      <c r="AG436" s="220"/>
      <c r="AH436" s="220"/>
      <c r="AI436" s="220"/>
      <c r="AJ436" s="72"/>
      <c r="AK436" s="31">
        <v>757.04</v>
      </c>
      <c r="AL436" s="77">
        <v>0</v>
      </c>
      <c r="AM436" s="39">
        <v>0</v>
      </c>
    </row>
    <row r="437" spans="1:39" ht="14.1" hidden="1" customHeight="1">
      <c r="A437" s="25" t="e">
        <f t="shared" si="37"/>
        <v>#REF!</v>
      </c>
      <c r="B437" s="97" t="s">
        <v>272</v>
      </c>
      <c r="C437" s="220" t="e">
        <f>VLOOKUP(B437,#REF!,2,FALSE)</f>
        <v>#REF!</v>
      </c>
      <c r="D437" s="220"/>
      <c r="E437" s="220"/>
      <c r="F437" s="220"/>
      <c r="G437" s="220"/>
      <c r="H437" s="72"/>
      <c r="I437" s="31" t="e">
        <f>VLOOKUP(B437,#REF!,3,FALSE)</f>
        <v>#REF!</v>
      </c>
      <c r="J437" s="53" t="e">
        <f>J435</f>
        <v>#REF!</v>
      </c>
      <c r="K437" s="39" t="e">
        <f t="shared" si="31"/>
        <v>#REF!</v>
      </c>
      <c r="AC437" s="25" t="s">
        <v>613</v>
      </c>
      <c r="AD437" s="97" t="s">
        <v>272</v>
      </c>
      <c r="AE437" s="220" t="s">
        <v>362</v>
      </c>
      <c r="AF437" s="220"/>
      <c r="AG437" s="220"/>
      <c r="AH437" s="220"/>
      <c r="AI437" s="220"/>
      <c r="AJ437" s="72"/>
      <c r="AK437" s="31">
        <v>175.3</v>
      </c>
      <c r="AL437" s="53">
        <v>0</v>
      </c>
      <c r="AM437" s="39">
        <v>0</v>
      </c>
    </row>
    <row r="438" spans="1:39" ht="14.1" hidden="1" customHeight="1">
      <c r="A438" s="25" t="e">
        <f t="shared" si="37"/>
        <v>#REF!</v>
      </c>
      <c r="B438" s="97" t="s">
        <v>273</v>
      </c>
      <c r="C438" s="220" t="e">
        <f>VLOOKUP(B438,#REF!,2,FALSE)</f>
        <v>#REF!</v>
      </c>
      <c r="D438" s="220"/>
      <c r="E438" s="220"/>
      <c r="F438" s="220"/>
      <c r="G438" s="220"/>
      <c r="H438" s="72"/>
      <c r="I438" s="31" t="e">
        <f>VLOOKUP(B438,#REF!,3,FALSE)</f>
        <v>#REF!</v>
      </c>
      <c r="J438" s="53" t="e">
        <f>J437</f>
        <v>#REF!</v>
      </c>
      <c r="K438" s="39" t="e">
        <f t="shared" si="31"/>
        <v>#REF!</v>
      </c>
      <c r="AC438" s="25" t="s">
        <v>613</v>
      </c>
      <c r="AD438" s="97" t="s">
        <v>273</v>
      </c>
      <c r="AE438" s="220" t="s">
        <v>348</v>
      </c>
      <c r="AF438" s="220"/>
      <c r="AG438" s="220"/>
      <c r="AH438" s="220"/>
      <c r="AI438" s="220"/>
      <c r="AJ438" s="72"/>
      <c r="AK438" s="31">
        <v>170.8</v>
      </c>
      <c r="AL438" s="53">
        <v>0</v>
      </c>
      <c r="AM438" s="39">
        <v>0</v>
      </c>
    </row>
    <row r="439" spans="1:39" ht="14.1" hidden="1" customHeight="1">
      <c r="A439" s="25" t="e">
        <f t="shared" si="37"/>
        <v>#REF!</v>
      </c>
      <c r="B439" s="97" t="s">
        <v>252</v>
      </c>
      <c r="C439" s="220" t="e">
        <f>VLOOKUP(B439,#REF!,2,FALSE)</f>
        <v>#REF!</v>
      </c>
      <c r="D439" s="220"/>
      <c r="E439" s="220"/>
      <c r="F439" s="220"/>
      <c r="G439" s="220"/>
      <c r="H439" s="72"/>
      <c r="I439" s="31" t="e">
        <f>VLOOKUP(B439,#REF!,3,FALSE)</f>
        <v>#REF!</v>
      </c>
      <c r="J439" s="53" t="e">
        <f>J435*#REF!</f>
        <v>#REF!</v>
      </c>
      <c r="K439" s="39" t="e">
        <f t="shared" si="31"/>
        <v>#REF!</v>
      </c>
      <c r="AC439" s="25" t="s">
        <v>613</v>
      </c>
      <c r="AD439" s="97" t="s">
        <v>252</v>
      </c>
      <c r="AE439" s="220" t="s">
        <v>400</v>
      </c>
      <c r="AF439" s="220"/>
      <c r="AG439" s="220"/>
      <c r="AH439" s="220"/>
      <c r="AI439" s="220"/>
      <c r="AJ439" s="72"/>
      <c r="AK439" s="31">
        <v>66.16</v>
      </c>
      <c r="AL439" s="53">
        <v>0</v>
      </c>
      <c r="AM439" s="39">
        <v>0</v>
      </c>
    </row>
    <row r="440" spans="1:39" ht="14.1" hidden="1" customHeight="1">
      <c r="A440" s="25" t="e">
        <f t="shared" si="37"/>
        <v>#REF!</v>
      </c>
      <c r="B440" s="97" t="s">
        <v>253</v>
      </c>
      <c r="C440" s="220" t="e">
        <f>VLOOKUP(B440,#REF!,2,FALSE)</f>
        <v>#REF!</v>
      </c>
      <c r="D440" s="220"/>
      <c r="E440" s="220"/>
      <c r="F440" s="220"/>
      <c r="G440" s="220"/>
      <c r="H440" s="72"/>
      <c r="I440" s="31" t="e">
        <f>VLOOKUP(B440,#REF!,3,FALSE)</f>
        <v>#REF!</v>
      </c>
      <c r="J440" s="53" t="e">
        <f>J439</f>
        <v>#REF!</v>
      </c>
      <c r="K440" s="39" t="e">
        <f t="shared" si="31"/>
        <v>#REF!</v>
      </c>
      <c r="AC440" s="25" t="s">
        <v>613</v>
      </c>
      <c r="AD440" s="97" t="s">
        <v>253</v>
      </c>
      <c r="AE440" s="220" t="s">
        <v>402</v>
      </c>
      <c r="AF440" s="220"/>
      <c r="AG440" s="220"/>
      <c r="AH440" s="220"/>
      <c r="AI440" s="220"/>
      <c r="AJ440" s="72"/>
      <c r="AK440" s="31">
        <v>11.66</v>
      </c>
      <c r="AL440" s="53">
        <v>0</v>
      </c>
      <c r="AM440" s="39">
        <v>0</v>
      </c>
    </row>
    <row r="441" spans="1:39" ht="14.1" hidden="1" customHeight="1">
      <c r="A441" s="25" t="e">
        <f t="shared" si="37"/>
        <v>#REF!</v>
      </c>
      <c r="B441" s="97" t="s">
        <v>254</v>
      </c>
      <c r="C441" s="220" t="e">
        <f>VLOOKUP(B441,#REF!,2,FALSE)</f>
        <v>#REF!</v>
      </c>
      <c r="D441" s="220"/>
      <c r="E441" s="220"/>
      <c r="F441" s="220"/>
      <c r="G441" s="220"/>
      <c r="H441" s="72"/>
      <c r="I441" s="31" t="e">
        <f>VLOOKUP(B441,#REF!,3,FALSE)</f>
        <v>#REF!</v>
      </c>
      <c r="J441" s="53" t="e">
        <f>J435*#REF!</f>
        <v>#REF!</v>
      </c>
      <c r="K441" s="39" t="e">
        <f t="shared" si="31"/>
        <v>#REF!</v>
      </c>
      <c r="AC441" s="25" t="s">
        <v>613</v>
      </c>
      <c r="AD441" s="97" t="s">
        <v>254</v>
      </c>
      <c r="AE441" s="220" t="s">
        <v>401</v>
      </c>
      <c r="AF441" s="220"/>
      <c r="AG441" s="220"/>
      <c r="AH441" s="220"/>
      <c r="AI441" s="220"/>
      <c r="AJ441" s="72"/>
      <c r="AK441" s="31">
        <v>111.81</v>
      </c>
      <c r="AL441" s="53">
        <v>0</v>
      </c>
      <c r="AM441" s="39">
        <v>0</v>
      </c>
    </row>
    <row r="442" spans="1:39" ht="14.1" hidden="1" customHeight="1">
      <c r="A442" s="25" t="e">
        <f t="shared" si="37"/>
        <v>#REF!</v>
      </c>
      <c r="B442" s="97" t="s">
        <v>255</v>
      </c>
      <c r="C442" s="220" t="e">
        <f>VLOOKUP(B442,#REF!,2,FALSE)</f>
        <v>#REF!</v>
      </c>
      <c r="D442" s="220"/>
      <c r="E442" s="220"/>
      <c r="F442" s="220"/>
      <c r="G442" s="220"/>
      <c r="H442" s="72"/>
      <c r="I442" s="31" t="e">
        <f>VLOOKUP(B442,#REF!,3,FALSE)</f>
        <v>#REF!</v>
      </c>
      <c r="J442" s="53" t="e">
        <f>J441</f>
        <v>#REF!</v>
      </c>
      <c r="K442" s="39" t="e">
        <f t="shared" si="31"/>
        <v>#REF!</v>
      </c>
      <c r="AC442" s="25" t="s">
        <v>613</v>
      </c>
      <c r="AD442" s="97" t="s">
        <v>255</v>
      </c>
      <c r="AE442" s="220" t="s">
        <v>403</v>
      </c>
      <c r="AF442" s="220"/>
      <c r="AG442" s="220"/>
      <c r="AH442" s="220"/>
      <c r="AI442" s="220"/>
      <c r="AJ442" s="72"/>
      <c r="AK442" s="31">
        <v>21.87</v>
      </c>
      <c r="AL442" s="53">
        <v>0</v>
      </c>
      <c r="AM442" s="39">
        <v>0</v>
      </c>
    </row>
    <row r="443" spans="1:39" ht="14.1" hidden="1" customHeight="1">
      <c r="A443" s="25" t="e">
        <f t="shared" si="37"/>
        <v>#REF!</v>
      </c>
      <c r="B443" s="99" t="s">
        <v>521</v>
      </c>
      <c r="C443" s="220" t="e">
        <f>VLOOKUP(B443,#REF!,2,FALSE)</f>
        <v>#REF!</v>
      </c>
      <c r="D443" s="220"/>
      <c r="E443" s="220"/>
      <c r="F443" s="220"/>
      <c r="G443" s="220"/>
      <c r="H443" s="74"/>
      <c r="I443" s="31" t="e">
        <f>VLOOKUP(B443,#REF!,3,FALSE)</f>
        <v>#REF!</v>
      </c>
      <c r="J443" s="53" t="e">
        <f>J435*10*0.8</f>
        <v>#REF!</v>
      </c>
      <c r="K443" s="39" t="e">
        <f t="shared" si="31"/>
        <v>#REF!</v>
      </c>
      <c r="AC443" s="25" t="s">
        <v>613</v>
      </c>
      <c r="AD443" s="99" t="s">
        <v>521</v>
      </c>
      <c r="AE443" s="220" t="s">
        <v>522</v>
      </c>
      <c r="AF443" s="220"/>
      <c r="AG443" s="220"/>
      <c r="AH443" s="220"/>
      <c r="AI443" s="220"/>
      <c r="AJ443" s="74"/>
      <c r="AK443" s="31">
        <v>4.9459999999999997</v>
      </c>
      <c r="AL443" s="53">
        <v>0</v>
      </c>
      <c r="AM443" s="39">
        <v>0</v>
      </c>
    </row>
    <row r="444" spans="1:39" ht="14.1" hidden="1" customHeight="1">
      <c r="A444" s="25" t="e">
        <f t="shared" si="37"/>
        <v>#REF!</v>
      </c>
      <c r="B444" s="98" t="s">
        <v>518</v>
      </c>
      <c r="C444" s="220" t="e">
        <f>VLOOKUP(B444,#REF!,2,FALSE)</f>
        <v>#REF!</v>
      </c>
      <c r="D444" s="220"/>
      <c r="E444" s="220"/>
      <c r="F444" s="220"/>
      <c r="G444" s="220"/>
      <c r="H444" s="74"/>
      <c r="I444" s="31" t="e">
        <f>VLOOKUP(B444,#REF!,3,FALSE)</f>
        <v>#REF!</v>
      </c>
      <c r="J444" s="53" t="e">
        <f>J443</f>
        <v>#REF!</v>
      </c>
      <c r="K444" s="39" t="e">
        <f t="shared" si="31"/>
        <v>#REF!</v>
      </c>
      <c r="AC444" s="25" t="s">
        <v>613</v>
      </c>
      <c r="AD444" s="98" t="s">
        <v>518</v>
      </c>
      <c r="AE444" s="220" t="s">
        <v>417</v>
      </c>
      <c r="AF444" s="220"/>
      <c r="AG444" s="220"/>
      <c r="AH444" s="220"/>
      <c r="AI444" s="220"/>
      <c r="AJ444" s="74"/>
      <c r="AK444" s="31">
        <v>15.83</v>
      </c>
      <c r="AL444" s="53">
        <v>0</v>
      </c>
      <c r="AM444" s="39">
        <v>0</v>
      </c>
    </row>
    <row r="445" spans="1:39" ht="14.1" hidden="1" customHeight="1">
      <c r="A445" s="25" t="e">
        <f t="shared" si="37"/>
        <v>#REF!</v>
      </c>
      <c r="B445" s="98" t="s">
        <v>519</v>
      </c>
      <c r="C445" s="220" t="e">
        <f>VLOOKUP(B445,#REF!,2,FALSE)</f>
        <v>#REF!</v>
      </c>
      <c r="D445" s="220"/>
      <c r="E445" s="220"/>
      <c r="F445" s="220"/>
      <c r="G445" s="220"/>
      <c r="H445" s="74"/>
      <c r="I445" s="31" t="e">
        <f>VLOOKUP(B445,#REF!,3,FALSE)</f>
        <v>#REF!</v>
      </c>
      <c r="J445" s="75" t="e">
        <f>J435*((2*2)+(2*0.8))</f>
        <v>#REF!</v>
      </c>
      <c r="K445" s="39" t="e">
        <f t="shared" si="31"/>
        <v>#REF!</v>
      </c>
      <c r="AC445" s="25" t="s">
        <v>613</v>
      </c>
      <c r="AD445" s="98" t="s">
        <v>519</v>
      </c>
      <c r="AE445" s="220" t="s">
        <v>418</v>
      </c>
      <c r="AF445" s="220"/>
      <c r="AG445" s="220"/>
      <c r="AH445" s="220"/>
      <c r="AI445" s="220"/>
      <c r="AJ445" s="74"/>
      <c r="AK445" s="31">
        <v>24.19</v>
      </c>
      <c r="AL445" s="75">
        <v>0</v>
      </c>
      <c r="AM445" s="39">
        <v>0</v>
      </c>
    </row>
    <row r="446" spans="1:39" ht="14.1" hidden="1" customHeight="1">
      <c r="A446" s="25" t="e">
        <f t="shared" si="37"/>
        <v>#REF!</v>
      </c>
      <c r="B446" s="100" t="s">
        <v>520</v>
      </c>
      <c r="C446" s="221" t="e">
        <f>#REF!</f>
        <v>#REF!</v>
      </c>
      <c r="D446" s="221"/>
      <c r="E446" s="221"/>
      <c r="F446" s="221"/>
      <c r="G446" s="221"/>
      <c r="H446" s="74"/>
      <c r="I446" s="76" t="e">
        <f>#REF!</f>
        <v>#REF!</v>
      </c>
      <c r="J446" s="53" t="e">
        <f>J435</f>
        <v>#REF!</v>
      </c>
      <c r="K446" s="39" t="e">
        <f t="shared" si="31"/>
        <v>#REF!</v>
      </c>
      <c r="AC446" s="25" t="s">
        <v>613</v>
      </c>
      <c r="AD446" s="100" t="s">
        <v>520</v>
      </c>
      <c r="AE446" s="221" t="s">
        <v>244</v>
      </c>
      <c r="AF446" s="221"/>
      <c r="AG446" s="221"/>
      <c r="AH446" s="221"/>
      <c r="AI446" s="221"/>
      <c r="AJ446" s="74"/>
      <c r="AK446" s="76">
        <v>3.5</v>
      </c>
      <c r="AL446" s="53">
        <v>0</v>
      </c>
      <c r="AM446" s="39">
        <v>0</v>
      </c>
    </row>
    <row r="447" spans="1:39" ht="19.5" hidden="1" customHeight="1">
      <c r="A447" s="25" t="e">
        <f t="shared" si="37"/>
        <v>#REF!</v>
      </c>
      <c r="B447" s="222" t="s">
        <v>309</v>
      </c>
      <c r="C447" s="222"/>
      <c r="D447" s="222"/>
      <c r="E447" s="222"/>
      <c r="F447" s="222"/>
      <c r="G447" s="222"/>
      <c r="H447" s="222"/>
      <c r="I447" s="73"/>
      <c r="J447" s="70" t="e">
        <f>#REF!*#REF!</f>
        <v>#REF!</v>
      </c>
      <c r="K447" s="39"/>
      <c r="AC447" s="25" t="s">
        <v>613</v>
      </c>
      <c r="AD447" s="222" t="s">
        <v>309</v>
      </c>
      <c r="AE447" s="222"/>
      <c r="AF447" s="222"/>
      <c r="AG447" s="222"/>
      <c r="AH447" s="222"/>
      <c r="AI447" s="222"/>
      <c r="AJ447" s="222"/>
      <c r="AK447" s="73"/>
      <c r="AL447" s="70">
        <v>0</v>
      </c>
      <c r="AM447" s="39"/>
    </row>
    <row r="448" spans="1:39" ht="14.1" hidden="1" customHeight="1">
      <c r="A448" s="25" t="e">
        <f t="shared" si="37"/>
        <v>#REF!</v>
      </c>
      <c r="B448" s="97" t="s">
        <v>275</v>
      </c>
      <c r="C448" s="220" t="e">
        <f>VLOOKUP(B448,#REF!,2,FALSE)</f>
        <v>#REF!</v>
      </c>
      <c r="D448" s="220"/>
      <c r="E448" s="220"/>
      <c r="F448" s="220"/>
      <c r="G448" s="220"/>
      <c r="H448" s="72"/>
      <c r="I448" s="31" t="e">
        <f>VLOOKUP(B448,#REF!,3,FALSE)</f>
        <v>#REF!</v>
      </c>
      <c r="J448" s="77" t="e">
        <f>J447</f>
        <v>#REF!</v>
      </c>
      <c r="K448" s="39" t="e">
        <f t="shared" si="31"/>
        <v>#REF!</v>
      </c>
      <c r="AC448" s="25" t="s">
        <v>613</v>
      </c>
      <c r="AD448" s="97" t="s">
        <v>275</v>
      </c>
      <c r="AE448" s="220" t="s">
        <v>376</v>
      </c>
      <c r="AF448" s="220"/>
      <c r="AG448" s="220"/>
      <c r="AH448" s="220"/>
      <c r="AI448" s="220"/>
      <c r="AJ448" s="72"/>
      <c r="AK448" s="31">
        <v>1374.72</v>
      </c>
      <c r="AL448" s="77">
        <v>0</v>
      </c>
      <c r="AM448" s="39">
        <v>0</v>
      </c>
    </row>
    <row r="449" spans="1:39" ht="14.1" hidden="1" customHeight="1">
      <c r="A449" s="25" t="e">
        <f t="shared" si="37"/>
        <v>#REF!</v>
      </c>
      <c r="B449" s="97" t="s">
        <v>276</v>
      </c>
      <c r="C449" s="220" t="e">
        <f>VLOOKUP(B449,#REF!,2,FALSE)</f>
        <v>#REF!</v>
      </c>
      <c r="D449" s="220"/>
      <c r="E449" s="220"/>
      <c r="F449" s="220"/>
      <c r="G449" s="220"/>
      <c r="H449" s="72"/>
      <c r="I449" s="31" t="e">
        <f>VLOOKUP(B449,#REF!,3,FALSE)</f>
        <v>#REF!</v>
      </c>
      <c r="J449" s="79" t="e">
        <f>J448</f>
        <v>#REF!</v>
      </c>
      <c r="K449" s="39" t="e">
        <f t="shared" si="31"/>
        <v>#REF!</v>
      </c>
      <c r="AC449" s="25" t="s">
        <v>613</v>
      </c>
      <c r="AD449" s="97" t="s">
        <v>276</v>
      </c>
      <c r="AE449" s="220" t="s">
        <v>360</v>
      </c>
      <c r="AF449" s="220"/>
      <c r="AG449" s="220"/>
      <c r="AH449" s="220"/>
      <c r="AI449" s="220"/>
      <c r="AJ449" s="72"/>
      <c r="AK449" s="31">
        <v>228.24</v>
      </c>
      <c r="AL449" s="79">
        <v>0</v>
      </c>
      <c r="AM449" s="39">
        <v>0</v>
      </c>
    </row>
    <row r="450" spans="1:39" ht="14.1" hidden="1" customHeight="1">
      <c r="A450" s="25" t="e">
        <f t="shared" si="37"/>
        <v>#REF!</v>
      </c>
      <c r="B450" s="97" t="s">
        <v>273</v>
      </c>
      <c r="C450" s="220" t="e">
        <f>VLOOKUP(B450,#REF!,2,FALSE)</f>
        <v>#REF!</v>
      </c>
      <c r="D450" s="220"/>
      <c r="E450" s="220"/>
      <c r="F450" s="220"/>
      <c r="G450" s="220"/>
      <c r="H450" s="72"/>
      <c r="I450" s="31" t="e">
        <f>VLOOKUP(B450,#REF!,3,FALSE)</f>
        <v>#REF!</v>
      </c>
      <c r="J450" s="79" t="e">
        <f>J449</f>
        <v>#REF!</v>
      </c>
      <c r="K450" s="39" t="e">
        <f t="shared" si="31"/>
        <v>#REF!</v>
      </c>
      <c r="AC450" s="25" t="s">
        <v>613</v>
      </c>
      <c r="AD450" s="97" t="s">
        <v>273</v>
      </c>
      <c r="AE450" s="220" t="s">
        <v>348</v>
      </c>
      <c r="AF450" s="220"/>
      <c r="AG450" s="220"/>
      <c r="AH450" s="220"/>
      <c r="AI450" s="220"/>
      <c r="AJ450" s="72"/>
      <c r="AK450" s="31">
        <v>170.8</v>
      </c>
      <c r="AL450" s="79">
        <v>0</v>
      </c>
      <c r="AM450" s="39">
        <v>0</v>
      </c>
    </row>
    <row r="451" spans="1:39" ht="14.1" hidden="1" customHeight="1">
      <c r="A451" s="25" t="e">
        <f t="shared" si="37"/>
        <v>#REF!</v>
      </c>
      <c r="B451" s="97" t="s">
        <v>258</v>
      </c>
      <c r="C451" s="220" t="e">
        <f>VLOOKUP(B451,#REF!,2,FALSE)</f>
        <v>#REF!</v>
      </c>
      <c r="D451" s="220"/>
      <c r="E451" s="220"/>
      <c r="F451" s="220"/>
      <c r="G451" s="220"/>
      <c r="H451" s="72"/>
      <c r="I451" s="31" t="e">
        <f>VLOOKUP(B451,#REF!,3,FALSE)</f>
        <v>#REF!</v>
      </c>
      <c r="J451" s="53" t="e">
        <f>J447*#REF!</f>
        <v>#REF!</v>
      </c>
      <c r="K451" s="39" t="e">
        <f t="shared" si="31"/>
        <v>#REF!</v>
      </c>
      <c r="AC451" s="25" t="s">
        <v>613</v>
      </c>
      <c r="AD451" s="97" t="s">
        <v>258</v>
      </c>
      <c r="AE451" s="220" t="s">
        <v>396</v>
      </c>
      <c r="AF451" s="220"/>
      <c r="AG451" s="220"/>
      <c r="AH451" s="220"/>
      <c r="AI451" s="220"/>
      <c r="AJ451" s="72"/>
      <c r="AK451" s="31">
        <v>81.87</v>
      </c>
      <c r="AL451" s="53">
        <v>0</v>
      </c>
      <c r="AM451" s="39">
        <v>0</v>
      </c>
    </row>
    <row r="452" spans="1:39" ht="14.1" hidden="1" customHeight="1">
      <c r="A452" s="25" t="e">
        <f t="shared" si="37"/>
        <v>#REF!</v>
      </c>
      <c r="B452" s="97" t="s">
        <v>253</v>
      </c>
      <c r="C452" s="220" t="e">
        <f>VLOOKUP(B452,#REF!,2,FALSE)</f>
        <v>#REF!</v>
      </c>
      <c r="D452" s="220"/>
      <c r="E452" s="220"/>
      <c r="F452" s="220"/>
      <c r="G452" s="220"/>
      <c r="H452" s="72"/>
      <c r="I452" s="31" t="e">
        <f>VLOOKUP(B452,#REF!,3,FALSE)</f>
        <v>#REF!</v>
      </c>
      <c r="J452" s="53" t="e">
        <f>J451</f>
        <v>#REF!</v>
      </c>
      <c r="K452" s="39" t="e">
        <f t="shared" si="31"/>
        <v>#REF!</v>
      </c>
      <c r="AC452" s="25" t="s">
        <v>613</v>
      </c>
      <c r="AD452" s="97" t="s">
        <v>253</v>
      </c>
      <c r="AE452" s="220" t="s">
        <v>402</v>
      </c>
      <c r="AF452" s="220"/>
      <c r="AG452" s="220"/>
      <c r="AH452" s="220"/>
      <c r="AI452" s="220"/>
      <c r="AJ452" s="72"/>
      <c r="AK452" s="31">
        <v>11.66</v>
      </c>
      <c r="AL452" s="53">
        <v>0</v>
      </c>
      <c r="AM452" s="39">
        <v>0</v>
      </c>
    </row>
    <row r="453" spans="1:39" ht="14.1" hidden="1" customHeight="1">
      <c r="A453" s="25" t="e">
        <f t="shared" si="37"/>
        <v>#REF!</v>
      </c>
      <c r="B453" s="97" t="s">
        <v>259</v>
      </c>
      <c r="C453" s="220" t="e">
        <f>VLOOKUP(B453,#REF!,2,FALSE)</f>
        <v>#REF!</v>
      </c>
      <c r="D453" s="220"/>
      <c r="E453" s="220"/>
      <c r="F453" s="220"/>
      <c r="G453" s="220"/>
      <c r="H453" s="72"/>
      <c r="I453" s="31" t="e">
        <f>VLOOKUP(B453,#REF!,3,FALSE)</f>
        <v>#REF!</v>
      </c>
      <c r="J453" s="53" t="e">
        <f>J447*#REF!</f>
        <v>#REF!</v>
      </c>
      <c r="K453" s="39" t="e">
        <f t="shared" si="31"/>
        <v>#REF!</v>
      </c>
      <c r="AC453" s="25" t="s">
        <v>613</v>
      </c>
      <c r="AD453" s="97" t="s">
        <v>259</v>
      </c>
      <c r="AE453" s="220" t="s">
        <v>397</v>
      </c>
      <c r="AF453" s="220"/>
      <c r="AG453" s="220"/>
      <c r="AH453" s="220"/>
      <c r="AI453" s="220"/>
      <c r="AJ453" s="72"/>
      <c r="AK453" s="31">
        <v>139.51</v>
      </c>
      <c r="AL453" s="53">
        <v>0</v>
      </c>
      <c r="AM453" s="39">
        <v>0</v>
      </c>
    </row>
    <row r="454" spans="1:39" ht="14.1" hidden="1" customHeight="1">
      <c r="A454" s="25" t="e">
        <f t="shared" si="37"/>
        <v>#REF!</v>
      </c>
      <c r="B454" s="97" t="s">
        <v>255</v>
      </c>
      <c r="C454" s="220" t="e">
        <f>VLOOKUP(B454,#REF!,2,FALSE)</f>
        <v>#REF!</v>
      </c>
      <c r="D454" s="220"/>
      <c r="E454" s="220"/>
      <c r="F454" s="220"/>
      <c r="G454" s="220"/>
      <c r="H454" s="72"/>
      <c r="I454" s="31" t="e">
        <f>VLOOKUP(B454,#REF!,3,FALSE)</f>
        <v>#REF!</v>
      </c>
      <c r="J454" s="53" t="e">
        <f>J453</f>
        <v>#REF!</v>
      </c>
      <c r="K454" s="39" t="e">
        <f t="shared" si="31"/>
        <v>#REF!</v>
      </c>
      <c r="AC454" s="25" t="s">
        <v>613</v>
      </c>
      <c r="AD454" s="97" t="s">
        <v>255</v>
      </c>
      <c r="AE454" s="220" t="s">
        <v>403</v>
      </c>
      <c r="AF454" s="220"/>
      <c r="AG454" s="220"/>
      <c r="AH454" s="220"/>
      <c r="AI454" s="220"/>
      <c r="AJ454" s="72"/>
      <c r="AK454" s="31">
        <v>21.87</v>
      </c>
      <c r="AL454" s="53">
        <v>0</v>
      </c>
      <c r="AM454" s="39">
        <v>0</v>
      </c>
    </row>
    <row r="455" spans="1:39" ht="14.1" hidden="1" customHeight="1">
      <c r="A455" s="25" t="e">
        <f t="shared" si="37"/>
        <v>#REF!</v>
      </c>
      <c r="B455" s="99" t="s">
        <v>521</v>
      </c>
      <c r="C455" s="220" t="e">
        <f>VLOOKUP(B455,#REF!,2,FALSE)</f>
        <v>#REF!</v>
      </c>
      <c r="D455" s="220"/>
      <c r="E455" s="220"/>
      <c r="F455" s="220"/>
      <c r="G455" s="220"/>
      <c r="H455" s="74"/>
      <c r="I455" s="31" t="e">
        <f>VLOOKUP(B455,#REF!,3,FALSE)</f>
        <v>#REF!</v>
      </c>
      <c r="J455" s="53" t="e">
        <f>J447*10*1</f>
        <v>#REF!</v>
      </c>
      <c r="K455" s="39" t="e">
        <f t="shared" si="31"/>
        <v>#REF!</v>
      </c>
      <c r="AC455" s="25" t="s">
        <v>613</v>
      </c>
      <c r="AD455" s="99" t="s">
        <v>521</v>
      </c>
      <c r="AE455" s="220" t="s">
        <v>522</v>
      </c>
      <c r="AF455" s="220"/>
      <c r="AG455" s="220"/>
      <c r="AH455" s="220"/>
      <c r="AI455" s="220"/>
      <c r="AJ455" s="74"/>
      <c r="AK455" s="31">
        <v>4.9459999999999997</v>
      </c>
      <c r="AL455" s="53">
        <v>0</v>
      </c>
      <c r="AM455" s="39">
        <v>0</v>
      </c>
    </row>
    <row r="456" spans="1:39" ht="14.1" hidden="1" customHeight="1">
      <c r="A456" s="25" t="e">
        <f t="shared" si="37"/>
        <v>#REF!</v>
      </c>
      <c r="B456" s="98" t="s">
        <v>518</v>
      </c>
      <c r="C456" s="220" t="e">
        <f>VLOOKUP(B456,#REF!,2,FALSE)</f>
        <v>#REF!</v>
      </c>
      <c r="D456" s="220"/>
      <c r="E456" s="220"/>
      <c r="F456" s="220"/>
      <c r="G456" s="220"/>
      <c r="H456" s="74"/>
      <c r="I456" s="31" t="e">
        <f>VLOOKUP(B456,#REF!,3,FALSE)</f>
        <v>#REF!</v>
      </c>
      <c r="J456" s="53" t="e">
        <f>J455</f>
        <v>#REF!</v>
      </c>
      <c r="K456" s="39" t="e">
        <f t="shared" si="31"/>
        <v>#REF!</v>
      </c>
      <c r="AC456" s="25" t="s">
        <v>613</v>
      </c>
      <c r="AD456" s="98" t="s">
        <v>518</v>
      </c>
      <c r="AE456" s="220" t="s">
        <v>417</v>
      </c>
      <c r="AF456" s="220"/>
      <c r="AG456" s="220"/>
      <c r="AH456" s="220"/>
      <c r="AI456" s="220"/>
      <c r="AJ456" s="74"/>
      <c r="AK456" s="31">
        <v>15.83</v>
      </c>
      <c r="AL456" s="53">
        <v>0</v>
      </c>
      <c r="AM456" s="39">
        <v>0</v>
      </c>
    </row>
    <row r="457" spans="1:39" ht="14.1" hidden="1" customHeight="1">
      <c r="A457" s="25" t="e">
        <f t="shared" si="37"/>
        <v>#REF!</v>
      </c>
      <c r="B457" s="98" t="s">
        <v>519</v>
      </c>
      <c r="C457" s="220" t="e">
        <f>VLOOKUP(B457,#REF!,2,FALSE)</f>
        <v>#REF!</v>
      </c>
      <c r="D457" s="220"/>
      <c r="E457" s="220"/>
      <c r="F457" s="220"/>
      <c r="G457" s="220"/>
      <c r="H457" s="74"/>
      <c r="I457" s="31" t="e">
        <f>VLOOKUP(B457,#REF!,3,FALSE)</f>
        <v>#REF!</v>
      </c>
      <c r="J457" s="75" t="e">
        <f>J447*((2*2)+(2*1))</f>
        <v>#REF!</v>
      </c>
      <c r="K457" s="39" t="e">
        <f t="shared" si="31"/>
        <v>#REF!</v>
      </c>
      <c r="AC457" s="25" t="s">
        <v>613</v>
      </c>
      <c r="AD457" s="98" t="s">
        <v>519</v>
      </c>
      <c r="AE457" s="220" t="s">
        <v>418</v>
      </c>
      <c r="AF457" s="220"/>
      <c r="AG457" s="220"/>
      <c r="AH457" s="220"/>
      <c r="AI457" s="220"/>
      <c r="AJ457" s="74"/>
      <c r="AK457" s="31">
        <v>24.19</v>
      </c>
      <c r="AL457" s="75">
        <v>0</v>
      </c>
      <c r="AM457" s="39">
        <v>0</v>
      </c>
    </row>
    <row r="458" spans="1:39" ht="14.1" hidden="1" customHeight="1">
      <c r="A458" s="25" t="e">
        <f t="shared" si="37"/>
        <v>#REF!</v>
      </c>
      <c r="B458" s="100" t="s">
        <v>520</v>
      </c>
      <c r="C458" s="221" t="e">
        <f>#REF!</f>
        <v>#REF!</v>
      </c>
      <c r="D458" s="221"/>
      <c r="E458" s="221"/>
      <c r="F458" s="221"/>
      <c r="G458" s="221"/>
      <c r="H458" s="74"/>
      <c r="I458" s="76" t="e">
        <f>#REF!</f>
        <v>#REF!</v>
      </c>
      <c r="J458" s="53" t="e">
        <f>J447</f>
        <v>#REF!</v>
      </c>
      <c r="K458" s="39" t="e">
        <f t="shared" si="31"/>
        <v>#REF!</v>
      </c>
      <c r="AC458" s="25" t="s">
        <v>613</v>
      </c>
      <c r="AD458" s="100" t="s">
        <v>520</v>
      </c>
      <c r="AE458" s="221" t="s">
        <v>244</v>
      </c>
      <c r="AF458" s="221"/>
      <c r="AG458" s="221"/>
      <c r="AH458" s="221"/>
      <c r="AI458" s="221"/>
      <c r="AJ458" s="74"/>
      <c r="AK458" s="76">
        <v>3.5</v>
      </c>
      <c r="AL458" s="53">
        <v>0</v>
      </c>
      <c r="AM458" s="39">
        <v>0</v>
      </c>
    </row>
    <row r="459" spans="1:39" ht="19.5" hidden="1" customHeight="1">
      <c r="A459" s="25" t="e">
        <f t="shared" si="37"/>
        <v>#REF!</v>
      </c>
      <c r="B459" s="222" t="s">
        <v>310</v>
      </c>
      <c r="C459" s="222"/>
      <c r="D459" s="222"/>
      <c r="E459" s="222"/>
      <c r="F459" s="222"/>
      <c r="G459" s="222"/>
      <c r="H459" s="222"/>
      <c r="I459" s="73"/>
      <c r="J459" s="70" t="e">
        <f>#REF!*#REF!</f>
        <v>#REF!</v>
      </c>
      <c r="K459" s="39"/>
      <c r="AC459" s="25" t="s">
        <v>613</v>
      </c>
      <c r="AD459" s="222" t="s">
        <v>310</v>
      </c>
      <c r="AE459" s="222"/>
      <c r="AF459" s="222"/>
      <c r="AG459" s="222"/>
      <c r="AH459" s="222"/>
      <c r="AI459" s="222"/>
      <c r="AJ459" s="222"/>
      <c r="AK459" s="73"/>
      <c r="AL459" s="70">
        <v>0</v>
      </c>
      <c r="AM459" s="39"/>
    </row>
    <row r="460" spans="1:39" ht="14.1" hidden="1" customHeight="1">
      <c r="A460" s="25" t="e">
        <f t="shared" si="37"/>
        <v>#REF!</v>
      </c>
      <c r="B460" s="97" t="s">
        <v>274</v>
      </c>
      <c r="C460" s="220" t="e">
        <f>VLOOKUP(B460,#REF!,2,FALSE)</f>
        <v>#REF!</v>
      </c>
      <c r="D460" s="220"/>
      <c r="E460" s="220"/>
      <c r="F460" s="220"/>
      <c r="G460" s="220"/>
      <c r="H460" s="72"/>
      <c r="I460" s="31" t="e">
        <f>VLOOKUP(B460,#REF!,3,FALSE)</f>
        <v>#REF!</v>
      </c>
      <c r="J460" s="77" t="e">
        <f>J459</f>
        <v>#REF!</v>
      </c>
      <c r="K460" s="39" t="e">
        <f t="shared" si="31"/>
        <v>#REF!</v>
      </c>
      <c r="AC460" s="25" t="s">
        <v>613</v>
      </c>
      <c r="AD460" s="97" t="s">
        <v>274</v>
      </c>
      <c r="AE460" s="220" t="s">
        <v>375</v>
      </c>
      <c r="AF460" s="220"/>
      <c r="AG460" s="220"/>
      <c r="AH460" s="220"/>
      <c r="AI460" s="220"/>
      <c r="AJ460" s="72"/>
      <c r="AK460" s="31">
        <v>1087.0899999999999</v>
      </c>
      <c r="AL460" s="77">
        <v>0</v>
      </c>
      <c r="AM460" s="39">
        <v>0</v>
      </c>
    </row>
    <row r="461" spans="1:39" ht="14.1" hidden="1" customHeight="1">
      <c r="A461" s="25" t="e">
        <f t="shared" si="37"/>
        <v>#REF!</v>
      </c>
      <c r="B461" s="97" t="s">
        <v>273</v>
      </c>
      <c r="C461" s="220" t="e">
        <f>VLOOKUP(B461,#REF!,2,FALSE)</f>
        <v>#REF!</v>
      </c>
      <c r="D461" s="220"/>
      <c r="E461" s="220"/>
      <c r="F461" s="220"/>
      <c r="G461" s="220"/>
      <c r="H461" s="72"/>
      <c r="I461" s="31" t="e">
        <f>VLOOKUP(B461,#REF!,3,FALSE)</f>
        <v>#REF!</v>
      </c>
      <c r="J461" s="79" t="e">
        <f>J460</f>
        <v>#REF!</v>
      </c>
      <c r="K461" s="39" t="e">
        <f t="shared" si="31"/>
        <v>#REF!</v>
      </c>
      <c r="AC461" s="25" t="s">
        <v>613</v>
      </c>
      <c r="AD461" s="97" t="s">
        <v>273</v>
      </c>
      <c r="AE461" s="220" t="s">
        <v>348</v>
      </c>
      <c r="AF461" s="220"/>
      <c r="AG461" s="220"/>
      <c r="AH461" s="220"/>
      <c r="AI461" s="220"/>
      <c r="AJ461" s="72"/>
      <c r="AK461" s="31">
        <v>170.8</v>
      </c>
      <c r="AL461" s="79">
        <v>0</v>
      </c>
      <c r="AM461" s="39">
        <v>0</v>
      </c>
    </row>
    <row r="462" spans="1:39" ht="14.1" hidden="1" customHeight="1">
      <c r="A462" s="25" t="e">
        <f t="shared" si="37"/>
        <v>#REF!</v>
      </c>
      <c r="B462" s="97" t="s">
        <v>258</v>
      </c>
      <c r="C462" s="220" t="e">
        <f>VLOOKUP(B462,#REF!,2,FALSE)</f>
        <v>#REF!</v>
      </c>
      <c r="D462" s="220"/>
      <c r="E462" s="220"/>
      <c r="F462" s="220"/>
      <c r="G462" s="220"/>
      <c r="H462" s="72"/>
      <c r="I462" s="31" t="e">
        <f>VLOOKUP(B462,#REF!,3,FALSE)</f>
        <v>#REF!</v>
      </c>
      <c r="J462" s="79" t="e">
        <f>J459*#REF!</f>
        <v>#REF!</v>
      </c>
      <c r="K462" s="39" t="e">
        <f t="shared" si="31"/>
        <v>#REF!</v>
      </c>
      <c r="AC462" s="25" t="s">
        <v>613</v>
      </c>
      <c r="AD462" s="97" t="s">
        <v>258</v>
      </c>
      <c r="AE462" s="220" t="s">
        <v>396</v>
      </c>
      <c r="AF462" s="220"/>
      <c r="AG462" s="220"/>
      <c r="AH462" s="220"/>
      <c r="AI462" s="220"/>
      <c r="AJ462" s="72"/>
      <c r="AK462" s="31">
        <v>81.87</v>
      </c>
      <c r="AL462" s="79">
        <v>0</v>
      </c>
      <c r="AM462" s="39">
        <v>0</v>
      </c>
    </row>
    <row r="463" spans="1:39" ht="14.1" hidden="1" customHeight="1">
      <c r="A463" s="25" t="e">
        <f t="shared" si="37"/>
        <v>#REF!</v>
      </c>
      <c r="B463" s="97" t="s">
        <v>253</v>
      </c>
      <c r="C463" s="220" t="e">
        <f>VLOOKUP(B463,#REF!,2,FALSE)</f>
        <v>#REF!</v>
      </c>
      <c r="D463" s="220"/>
      <c r="E463" s="220"/>
      <c r="F463" s="220"/>
      <c r="G463" s="220"/>
      <c r="H463" s="72"/>
      <c r="I463" s="31" t="e">
        <f>VLOOKUP(B463,#REF!,3,FALSE)</f>
        <v>#REF!</v>
      </c>
      <c r="J463" s="79" t="e">
        <f>J462</f>
        <v>#REF!</v>
      </c>
      <c r="K463" s="39" t="e">
        <f t="shared" si="31"/>
        <v>#REF!</v>
      </c>
      <c r="AC463" s="25" t="s">
        <v>613</v>
      </c>
      <c r="AD463" s="97" t="s">
        <v>253</v>
      </c>
      <c r="AE463" s="220" t="s">
        <v>402</v>
      </c>
      <c r="AF463" s="220"/>
      <c r="AG463" s="220"/>
      <c r="AH463" s="220"/>
      <c r="AI463" s="220"/>
      <c r="AJ463" s="72"/>
      <c r="AK463" s="31">
        <v>11.66</v>
      </c>
      <c r="AL463" s="79">
        <v>0</v>
      </c>
      <c r="AM463" s="39">
        <v>0</v>
      </c>
    </row>
    <row r="464" spans="1:39" ht="14.1" hidden="1" customHeight="1">
      <c r="A464" s="25" t="e">
        <f t="shared" si="37"/>
        <v>#REF!</v>
      </c>
      <c r="B464" s="97" t="s">
        <v>259</v>
      </c>
      <c r="C464" s="220" t="e">
        <f>VLOOKUP(B464,#REF!,2,FALSE)</f>
        <v>#REF!</v>
      </c>
      <c r="D464" s="220"/>
      <c r="E464" s="220"/>
      <c r="F464" s="220"/>
      <c r="G464" s="220"/>
      <c r="H464" s="72"/>
      <c r="I464" s="31" t="e">
        <f>VLOOKUP(B464,#REF!,3,FALSE)</f>
        <v>#REF!</v>
      </c>
      <c r="J464" s="53" t="e">
        <f>J459*#REF!</f>
        <v>#REF!</v>
      </c>
      <c r="K464" s="39" t="e">
        <f t="shared" si="31"/>
        <v>#REF!</v>
      </c>
      <c r="AC464" s="25" t="s">
        <v>613</v>
      </c>
      <c r="AD464" s="97" t="s">
        <v>259</v>
      </c>
      <c r="AE464" s="220" t="s">
        <v>397</v>
      </c>
      <c r="AF464" s="220"/>
      <c r="AG464" s="220"/>
      <c r="AH464" s="220"/>
      <c r="AI464" s="220"/>
      <c r="AJ464" s="72"/>
      <c r="AK464" s="31">
        <v>139.51</v>
      </c>
      <c r="AL464" s="53">
        <v>0</v>
      </c>
      <c r="AM464" s="39">
        <v>0</v>
      </c>
    </row>
    <row r="465" spans="1:39" ht="14.1" hidden="1" customHeight="1">
      <c r="A465" s="25" t="e">
        <f t="shared" si="37"/>
        <v>#REF!</v>
      </c>
      <c r="B465" s="97" t="s">
        <v>255</v>
      </c>
      <c r="C465" s="220" t="e">
        <f>VLOOKUP(B465,#REF!,2,FALSE)</f>
        <v>#REF!</v>
      </c>
      <c r="D465" s="220"/>
      <c r="E465" s="220"/>
      <c r="F465" s="220"/>
      <c r="G465" s="220"/>
      <c r="H465" s="72"/>
      <c r="I465" s="31" t="e">
        <f>VLOOKUP(B465,#REF!,3,FALSE)</f>
        <v>#REF!</v>
      </c>
      <c r="J465" s="53" t="e">
        <f>J464</f>
        <v>#REF!</v>
      </c>
      <c r="K465" s="39" t="e">
        <f t="shared" si="31"/>
        <v>#REF!</v>
      </c>
      <c r="AC465" s="25" t="s">
        <v>613</v>
      </c>
      <c r="AD465" s="97" t="s">
        <v>255</v>
      </c>
      <c r="AE465" s="220" t="s">
        <v>403</v>
      </c>
      <c r="AF465" s="220"/>
      <c r="AG465" s="220"/>
      <c r="AH465" s="220"/>
      <c r="AI465" s="220"/>
      <c r="AJ465" s="72"/>
      <c r="AK465" s="31">
        <v>21.87</v>
      </c>
      <c r="AL465" s="53">
        <v>0</v>
      </c>
      <c r="AM465" s="39">
        <v>0</v>
      </c>
    </row>
    <row r="466" spans="1:39" ht="14.1" hidden="1" customHeight="1">
      <c r="A466" s="25" t="e">
        <f t="shared" si="37"/>
        <v>#REF!</v>
      </c>
      <c r="B466" s="99" t="s">
        <v>521</v>
      </c>
      <c r="C466" s="220" t="e">
        <f>VLOOKUP(B466,#REF!,2,FALSE)</f>
        <v>#REF!</v>
      </c>
      <c r="D466" s="220"/>
      <c r="E466" s="220"/>
      <c r="F466" s="220"/>
      <c r="G466" s="220"/>
      <c r="H466" s="74"/>
      <c r="I466" s="31" t="e">
        <f>VLOOKUP(B466,#REF!,3,FALSE)</f>
        <v>#REF!</v>
      </c>
      <c r="J466" s="53" t="e">
        <f>J459*10*1</f>
        <v>#REF!</v>
      </c>
      <c r="K466" s="39" t="e">
        <f t="shared" si="31"/>
        <v>#REF!</v>
      </c>
      <c r="AC466" s="25" t="s">
        <v>613</v>
      </c>
      <c r="AD466" s="99" t="s">
        <v>521</v>
      </c>
      <c r="AE466" s="220" t="s">
        <v>522</v>
      </c>
      <c r="AF466" s="220"/>
      <c r="AG466" s="220"/>
      <c r="AH466" s="220"/>
      <c r="AI466" s="220"/>
      <c r="AJ466" s="74"/>
      <c r="AK466" s="31">
        <v>4.9459999999999997</v>
      </c>
      <c r="AL466" s="53">
        <v>0</v>
      </c>
      <c r="AM466" s="39">
        <v>0</v>
      </c>
    </row>
    <row r="467" spans="1:39" ht="14.1" hidden="1" customHeight="1">
      <c r="A467" s="25" t="e">
        <f t="shared" si="37"/>
        <v>#REF!</v>
      </c>
      <c r="B467" s="98" t="s">
        <v>518</v>
      </c>
      <c r="C467" s="220" t="e">
        <f>VLOOKUP(B467,#REF!,2,FALSE)</f>
        <v>#REF!</v>
      </c>
      <c r="D467" s="220"/>
      <c r="E467" s="220"/>
      <c r="F467" s="220"/>
      <c r="G467" s="220"/>
      <c r="H467" s="74"/>
      <c r="I467" s="31" t="e">
        <f>VLOOKUP(B467,#REF!,3,FALSE)</f>
        <v>#REF!</v>
      </c>
      <c r="J467" s="53" t="e">
        <f>J466</f>
        <v>#REF!</v>
      </c>
      <c r="K467" s="39" t="e">
        <f t="shared" si="31"/>
        <v>#REF!</v>
      </c>
      <c r="AC467" s="25" t="s">
        <v>613</v>
      </c>
      <c r="AD467" s="98" t="s">
        <v>518</v>
      </c>
      <c r="AE467" s="220" t="s">
        <v>417</v>
      </c>
      <c r="AF467" s="220"/>
      <c r="AG467" s="220"/>
      <c r="AH467" s="220"/>
      <c r="AI467" s="220"/>
      <c r="AJ467" s="74"/>
      <c r="AK467" s="31">
        <v>15.83</v>
      </c>
      <c r="AL467" s="53">
        <v>0</v>
      </c>
      <c r="AM467" s="39">
        <v>0</v>
      </c>
    </row>
    <row r="468" spans="1:39" ht="14.1" hidden="1" customHeight="1">
      <c r="A468" s="25" t="e">
        <f t="shared" si="37"/>
        <v>#REF!</v>
      </c>
      <c r="B468" s="98" t="s">
        <v>519</v>
      </c>
      <c r="C468" s="220" t="e">
        <f>VLOOKUP(B468,#REF!,2,FALSE)</f>
        <v>#REF!</v>
      </c>
      <c r="D468" s="220"/>
      <c r="E468" s="220"/>
      <c r="F468" s="220"/>
      <c r="G468" s="220"/>
      <c r="H468" s="74"/>
      <c r="I468" s="31" t="e">
        <f>VLOOKUP(B468,#REF!,3,FALSE)</f>
        <v>#REF!</v>
      </c>
      <c r="J468" s="75" t="e">
        <f>J459*((2*2)+(2*1))</f>
        <v>#REF!</v>
      </c>
      <c r="K468" s="39" t="e">
        <f t="shared" si="31"/>
        <v>#REF!</v>
      </c>
      <c r="AC468" s="25" t="s">
        <v>613</v>
      </c>
      <c r="AD468" s="98" t="s">
        <v>519</v>
      </c>
      <c r="AE468" s="220" t="s">
        <v>418</v>
      </c>
      <c r="AF468" s="220"/>
      <c r="AG468" s="220"/>
      <c r="AH468" s="220"/>
      <c r="AI468" s="220"/>
      <c r="AJ468" s="74"/>
      <c r="AK468" s="31">
        <v>24.19</v>
      </c>
      <c r="AL468" s="75">
        <v>0</v>
      </c>
      <c r="AM468" s="39">
        <v>0</v>
      </c>
    </row>
    <row r="469" spans="1:39" ht="14.1" hidden="1" customHeight="1">
      <c r="A469" s="25" t="e">
        <f t="shared" si="37"/>
        <v>#REF!</v>
      </c>
      <c r="B469" s="100" t="s">
        <v>520</v>
      </c>
      <c r="C469" s="221" t="e">
        <f>#REF!</f>
        <v>#REF!</v>
      </c>
      <c r="D469" s="221"/>
      <c r="E469" s="221"/>
      <c r="F469" s="221"/>
      <c r="G469" s="221"/>
      <c r="H469" s="74"/>
      <c r="I469" s="76" t="e">
        <f>#REF!</f>
        <v>#REF!</v>
      </c>
      <c r="J469" s="53" t="e">
        <f>J458</f>
        <v>#REF!</v>
      </c>
      <c r="K469" s="39" t="e">
        <f t="shared" si="31"/>
        <v>#REF!</v>
      </c>
      <c r="AC469" s="25" t="s">
        <v>613</v>
      </c>
      <c r="AD469" s="100" t="s">
        <v>520</v>
      </c>
      <c r="AE469" s="221" t="s">
        <v>244</v>
      </c>
      <c r="AF469" s="221"/>
      <c r="AG469" s="221"/>
      <c r="AH469" s="221"/>
      <c r="AI469" s="221"/>
      <c r="AJ469" s="74"/>
      <c r="AK469" s="76">
        <v>3.5</v>
      </c>
      <c r="AL469" s="53">
        <v>0</v>
      </c>
      <c r="AM469" s="39">
        <v>0</v>
      </c>
    </row>
    <row r="470" spans="1:39" ht="19.5" hidden="1" customHeight="1">
      <c r="A470" s="25" t="e">
        <f t="shared" si="37"/>
        <v>#REF!</v>
      </c>
      <c r="B470" s="222" t="s">
        <v>311</v>
      </c>
      <c r="C470" s="222"/>
      <c r="D470" s="222"/>
      <c r="E470" s="222"/>
      <c r="F470" s="222"/>
      <c r="G470" s="222"/>
      <c r="H470" s="222"/>
      <c r="I470" s="73"/>
      <c r="J470" s="70" t="e">
        <f>#REF!*#REF!</f>
        <v>#REF!</v>
      </c>
      <c r="K470" s="39"/>
      <c r="AC470" s="25" t="s">
        <v>613</v>
      </c>
      <c r="AD470" s="222" t="s">
        <v>311</v>
      </c>
      <c r="AE470" s="222"/>
      <c r="AF470" s="222"/>
      <c r="AG470" s="222"/>
      <c r="AH470" s="222"/>
      <c r="AI470" s="222"/>
      <c r="AJ470" s="222"/>
      <c r="AK470" s="73"/>
      <c r="AL470" s="70">
        <v>0</v>
      </c>
      <c r="AM470" s="39"/>
    </row>
    <row r="471" spans="1:39" ht="14.1" hidden="1" customHeight="1">
      <c r="A471" s="25" t="e">
        <f t="shared" si="37"/>
        <v>#REF!</v>
      </c>
      <c r="B471" s="97" t="s">
        <v>278</v>
      </c>
      <c r="C471" s="220" t="e">
        <f>VLOOKUP(B471,#REF!,2,FALSE)</f>
        <v>#REF!</v>
      </c>
      <c r="D471" s="220"/>
      <c r="E471" s="220"/>
      <c r="F471" s="220"/>
      <c r="G471" s="220"/>
      <c r="H471" s="72"/>
      <c r="I471" s="31" t="e">
        <f>VLOOKUP(B471,#REF!,3,FALSE)</f>
        <v>#REF!</v>
      </c>
      <c r="J471" s="77" t="e">
        <f t="shared" ref="J471:J476" si="38">J470</f>
        <v>#REF!</v>
      </c>
      <c r="K471" s="39" t="e">
        <f t="shared" si="31"/>
        <v>#REF!</v>
      </c>
      <c r="AC471" s="25" t="s">
        <v>613</v>
      </c>
      <c r="AD471" s="97" t="s">
        <v>278</v>
      </c>
      <c r="AE471" s="220" t="s">
        <v>394</v>
      </c>
      <c r="AF471" s="220"/>
      <c r="AG471" s="220"/>
      <c r="AH471" s="220"/>
      <c r="AI471" s="220"/>
      <c r="AJ471" s="72"/>
      <c r="AK471" s="31">
        <v>196.06</v>
      </c>
      <c r="AL471" s="77">
        <v>0</v>
      </c>
      <c r="AM471" s="39">
        <v>0</v>
      </c>
    </row>
    <row r="472" spans="1:39" ht="14.1" hidden="1" customHeight="1">
      <c r="A472" s="25" t="e">
        <f t="shared" si="37"/>
        <v>#REF!</v>
      </c>
      <c r="B472" s="97" t="s">
        <v>267</v>
      </c>
      <c r="C472" s="220" t="e">
        <f>VLOOKUP(B472,#REF!,2,FALSE)</f>
        <v>#REF!</v>
      </c>
      <c r="D472" s="220"/>
      <c r="E472" s="220"/>
      <c r="F472" s="220"/>
      <c r="G472" s="220"/>
      <c r="H472" s="72"/>
      <c r="I472" s="31" t="e">
        <f>VLOOKUP(B472,#REF!,3,FALSE)</f>
        <v>#REF!</v>
      </c>
      <c r="J472" s="79" t="e">
        <f t="shared" si="38"/>
        <v>#REF!</v>
      </c>
      <c r="K472" s="39" t="e">
        <f t="shared" si="31"/>
        <v>#REF!</v>
      </c>
      <c r="AC472" s="25" t="s">
        <v>613</v>
      </c>
      <c r="AD472" s="97" t="s">
        <v>267</v>
      </c>
      <c r="AE472" s="220" t="s">
        <v>382</v>
      </c>
      <c r="AF472" s="220"/>
      <c r="AG472" s="220"/>
      <c r="AH472" s="220"/>
      <c r="AI472" s="220"/>
      <c r="AJ472" s="72"/>
      <c r="AK472" s="31">
        <v>414.93</v>
      </c>
      <c r="AL472" s="79">
        <v>0</v>
      </c>
      <c r="AM472" s="39">
        <v>0</v>
      </c>
    </row>
    <row r="473" spans="1:39" ht="14.1" hidden="1" customHeight="1">
      <c r="A473" s="25" t="e">
        <f t="shared" si="37"/>
        <v>#REF!</v>
      </c>
      <c r="B473" s="97" t="s">
        <v>279</v>
      </c>
      <c r="C473" s="220" t="e">
        <f>VLOOKUP(B473,#REF!,2,FALSE)</f>
        <v>#REF!</v>
      </c>
      <c r="D473" s="220"/>
      <c r="E473" s="220"/>
      <c r="F473" s="220"/>
      <c r="G473" s="220"/>
      <c r="H473" s="72"/>
      <c r="I473" s="31" t="e">
        <f>VLOOKUP(B473,#REF!,3,FALSE)</f>
        <v>#REF!</v>
      </c>
      <c r="J473" s="79" t="e">
        <f t="shared" si="38"/>
        <v>#REF!</v>
      </c>
      <c r="K473" s="39" t="e">
        <f t="shared" si="31"/>
        <v>#REF!</v>
      </c>
      <c r="AC473" s="25" t="s">
        <v>613</v>
      </c>
      <c r="AD473" s="97" t="s">
        <v>279</v>
      </c>
      <c r="AE473" s="220" t="s">
        <v>352</v>
      </c>
      <c r="AF473" s="220"/>
      <c r="AG473" s="220"/>
      <c r="AH473" s="220"/>
      <c r="AI473" s="220"/>
      <c r="AJ473" s="72"/>
      <c r="AK473" s="31">
        <v>259.07</v>
      </c>
      <c r="AL473" s="79">
        <v>0</v>
      </c>
      <c r="AM473" s="39">
        <v>0</v>
      </c>
    </row>
    <row r="474" spans="1:39" ht="14.1" hidden="1" customHeight="1">
      <c r="A474" s="25" t="e">
        <f t="shared" si="37"/>
        <v>#REF!</v>
      </c>
      <c r="B474" s="97" t="s">
        <v>273</v>
      </c>
      <c r="C474" s="220" t="e">
        <f>VLOOKUP(B474,#REF!,2,FALSE)</f>
        <v>#REF!</v>
      </c>
      <c r="D474" s="220"/>
      <c r="E474" s="220"/>
      <c r="F474" s="220"/>
      <c r="G474" s="220"/>
      <c r="H474" s="72"/>
      <c r="I474" s="31" t="e">
        <f>VLOOKUP(B474,#REF!,3,FALSE)</f>
        <v>#REF!</v>
      </c>
      <c r="J474" s="79" t="e">
        <f t="shared" si="38"/>
        <v>#REF!</v>
      </c>
      <c r="K474" s="39" t="e">
        <f t="shared" si="31"/>
        <v>#REF!</v>
      </c>
      <c r="AC474" s="25" t="s">
        <v>613</v>
      </c>
      <c r="AD474" s="97" t="s">
        <v>273</v>
      </c>
      <c r="AE474" s="220" t="s">
        <v>348</v>
      </c>
      <c r="AF474" s="220"/>
      <c r="AG474" s="220"/>
      <c r="AH474" s="220"/>
      <c r="AI474" s="220"/>
      <c r="AJ474" s="72"/>
      <c r="AK474" s="31">
        <v>170.8</v>
      </c>
      <c r="AL474" s="79">
        <v>0</v>
      </c>
      <c r="AM474" s="39">
        <v>0</v>
      </c>
    </row>
    <row r="475" spans="1:39" ht="14.1" hidden="1" customHeight="1">
      <c r="A475" s="25" t="e">
        <f t="shared" si="37"/>
        <v>#REF!</v>
      </c>
      <c r="B475" s="97" t="s">
        <v>280</v>
      </c>
      <c r="C475" s="220" t="e">
        <f>VLOOKUP(B475,#REF!,2,FALSE)</f>
        <v>#REF!</v>
      </c>
      <c r="D475" s="220"/>
      <c r="E475" s="220"/>
      <c r="F475" s="220"/>
      <c r="G475" s="220"/>
      <c r="H475" s="72"/>
      <c r="I475" s="31" t="e">
        <f>VLOOKUP(B475,#REF!,3,FALSE)</f>
        <v>#REF!</v>
      </c>
      <c r="J475" s="79" t="e">
        <f t="shared" si="38"/>
        <v>#REF!</v>
      </c>
      <c r="K475" s="39" t="e">
        <f t="shared" si="31"/>
        <v>#REF!</v>
      </c>
      <c r="AC475" s="25" t="s">
        <v>613</v>
      </c>
      <c r="AD475" s="97" t="s">
        <v>280</v>
      </c>
      <c r="AE475" s="220" t="s">
        <v>386</v>
      </c>
      <c r="AF475" s="220"/>
      <c r="AG475" s="220"/>
      <c r="AH475" s="220"/>
      <c r="AI475" s="220"/>
      <c r="AJ475" s="72"/>
      <c r="AK475" s="31">
        <v>806.1</v>
      </c>
      <c r="AL475" s="79">
        <v>0</v>
      </c>
      <c r="AM475" s="39">
        <v>0</v>
      </c>
    </row>
    <row r="476" spans="1:39" ht="14.1" hidden="1" customHeight="1">
      <c r="A476" s="25" t="e">
        <f t="shared" si="37"/>
        <v>#REF!</v>
      </c>
      <c r="B476" s="97" t="s">
        <v>277</v>
      </c>
      <c r="C476" s="220" t="e">
        <f>VLOOKUP(B476,#REF!,2,FALSE)</f>
        <v>#REF!</v>
      </c>
      <c r="D476" s="220"/>
      <c r="E476" s="220"/>
      <c r="F476" s="220"/>
      <c r="G476" s="220"/>
      <c r="H476" s="72"/>
      <c r="I476" s="31" t="e">
        <f>VLOOKUP(B476,#REF!,3,FALSE)</f>
        <v>#REF!</v>
      </c>
      <c r="J476" s="79" t="e">
        <f t="shared" si="38"/>
        <v>#REF!</v>
      </c>
      <c r="K476" s="39" t="e">
        <f t="shared" si="31"/>
        <v>#REF!</v>
      </c>
      <c r="AC476" s="25" t="s">
        <v>613</v>
      </c>
      <c r="AD476" s="97" t="s">
        <v>277</v>
      </c>
      <c r="AE476" s="220" t="s">
        <v>361</v>
      </c>
      <c r="AF476" s="220"/>
      <c r="AG476" s="220"/>
      <c r="AH476" s="220"/>
      <c r="AI476" s="220"/>
      <c r="AJ476" s="72"/>
      <c r="AK476" s="31">
        <v>255.97</v>
      </c>
      <c r="AL476" s="79">
        <v>0</v>
      </c>
      <c r="AM476" s="39">
        <v>0</v>
      </c>
    </row>
    <row r="477" spans="1:39" ht="14.1" hidden="1" customHeight="1">
      <c r="A477" s="25" t="e">
        <f t="shared" si="37"/>
        <v>#REF!</v>
      </c>
      <c r="B477" s="97" t="s">
        <v>265</v>
      </c>
      <c r="C477" s="220" t="e">
        <f>VLOOKUP(B477,#REF!,2,FALSE)</f>
        <v>#REF!</v>
      </c>
      <c r="D477" s="220"/>
      <c r="E477" s="220"/>
      <c r="F477" s="220"/>
      <c r="G477" s="220"/>
      <c r="H477" s="72"/>
      <c r="I477" s="31" t="e">
        <f>VLOOKUP(B477,#REF!,3,FALSE)</f>
        <v>#REF!</v>
      </c>
      <c r="J477" s="53" t="e">
        <f>J470*#REF!</f>
        <v>#REF!</v>
      </c>
      <c r="K477" s="39" t="e">
        <f t="shared" si="31"/>
        <v>#REF!</v>
      </c>
      <c r="AC477" s="25" t="s">
        <v>613</v>
      </c>
      <c r="AD477" s="97" t="s">
        <v>265</v>
      </c>
      <c r="AE477" s="220" t="s">
        <v>398</v>
      </c>
      <c r="AF477" s="220"/>
      <c r="AG477" s="220"/>
      <c r="AH477" s="220"/>
      <c r="AI477" s="220"/>
      <c r="AJ477" s="72"/>
      <c r="AK477" s="31">
        <v>83.53</v>
      </c>
      <c r="AL477" s="53">
        <v>0</v>
      </c>
      <c r="AM477" s="39">
        <v>0</v>
      </c>
    </row>
    <row r="478" spans="1:39" ht="14.1" hidden="1" customHeight="1">
      <c r="A478" s="25" t="e">
        <f t="shared" si="37"/>
        <v>#REF!</v>
      </c>
      <c r="B478" s="97" t="s">
        <v>253</v>
      </c>
      <c r="C478" s="220" t="e">
        <f>VLOOKUP(B478,#REF!,2,FALSE)</f>
        <v>#REF!</v>
      </c>
      <c r="D478" s="220"/>
      <c r="E478" s="220"/>
      <c r="F478" s="220"/>
      <c r="G478" s="220"/>
      <c r="H478" s="72"/>
      <c r="I478" s="31" t="e">
        <f>VLOOKUP(B478,#REF!,3,FALSE)</f>
        <v>#REF!</v>
      </c>
      <c r="J478" s="53" t="e">
        <f>J477</f>
        <v>#REF!</v>
      </c>
      <c r="K478" s="39" t="e">
        <f t="shared" si="31"/>
        <v>#REF!</v>
      </c>
      <c r="AC478" s="25" t="s">
        <v>613</v>
      </c>
      <c r="AD478" s="97" t="s">
        <v>253</v>
      </c>
      <c r="AE478" s="220" t="s">
        <v>402</v>
      </c>
      <c r="AF478" s="220"/>
      <c r="AG478" s="220"/>
      <c r="AH478" s="220"/>
      <c r="AI478" s="220"/>
      <c r="AJ478" s="72"/>
      <c r="AK478" s="31">
        <v>11.66</v>
      </c>
      <c r="AL478" s="53">
        <v>0</v>
      </c>
      <c r="AM478" s="39">
        <v>0</v>
      </c>
    </row>
    <row r="479" spans="1:39" ht="14.1" hidden="1" customHeight="1">
      <c r="A479" s="25" t="e">
        <f t="shared" si="37"/>
        <v>#REF!</v>
      </c>
      <c r="B479" s="97" t="s">
        <v>266</v>
      </c>
      <c r="C479" s="220" t="e">
        <f>VLOOKUP(B479,#REF!,2,FALSE)</f>
        <v>#REF!</v>
      </c>
      <c r="D479" s="220"/>
      <c r="E479" s="220"/>
      <c r="F479" s="220"/>
      <c r="G479" s="220"/>
      <c r="H479" s="72"/>
      <c r="I479" s="31" t="e">
        <f>VLOOKUP(B479,#REF!,3,FALSE)</f>
        <v>#REF!</v>
      </c>
      <c r="J479" s="53" t="e">
        <f>J470*#REF!</f>
        <v>#REF!</v>
      </c>
      <c r="K479" s="39" t="e">
        <f t="shared" si="31"/>
        <v>#REF!</v>
      </c>
      <c r="AC479" s="25" t="s">
        <v>613</v>
      </c>
      <c r="AD479" s="97" t="s">
        <v>266</v>
      </c>
      <c r="AE479" s="220" t="s">
        <v>399</v>
      </c>
      <c r="AF479" s="220"/>
      <c r="AG479" s="220"/>
      <c r="AH479" s="220"/>
      <c r="AI479" s="220"/>
      <c r="AJ479" s="72"/>
      <c r="AK479" s="31">
        <v>154.19999999999999</v>
      </c>
      <c r="AL479" s="53">
        <v>0</v>
      </c>
      <c r="AM479" s="39">
        <v>0</v>
      </c>
    </row>
    <row r="480" spans="1:39" ht="14.1" hidden="1" customHeight="1">
      <c r="A480" s="25" t="e">
        <f t="shared" si="37"/>
        <v>#REF!</v>
      </c>
      <c r="B480" s="97" t="s">
        <v>255</v>
      </c>
      <c r="C480" s="220" t="e">
        <f>VLOOKUP(B480,#REF!,2,FALSE)</f>
        <v>#REF!</v>
      </c>
      <c r="D480" s="220"/>
      <c r="E480" s="220"/>
      <c r="F480" s="220"/>
      <c r="G480" s="220"/>
      <c r="H480" s="72"/>
      <c r="I480" s="31" t="e">
        <f>VLOOKUP(B480,#REF!,3,FALSE)</f>
        <v>#REF!</v>
      </c>
      <c r="J480" s="53" t="e">
        <f>J479</f>
        <v>#REF!</v>
      </c>
      <c r="K480" s="39" t="e">
        <f t="shared" si="31"/>
        <v>#REF!</v>
      </c>
      <c r="AC480" s="25" t="s">
        <v>613</v>
      </c>
      <c r="AD480" s="97" t="s">
        <v>255</v>
      </c>
      <c r="AE480" s="220" t="s">
        <v>403</v>
      </c>
      <c r="AF480" s="220"/>
      <c r="AG480" s="220"/>
      <c r="AH480" s="220"/>
      <c r="AI480" s="220"/>
      <c r="AJ480" s="72"/>
      <c r="AK480" s="31">
        <v>21.87</v>
      </c>
      <c r="AL480" s="53">
        <v>0</v>
      </c>
      <c r="AM480" s="39">
        <v>0</v>
      </c>
    </row>
    <row r="481" spans="1:39" ht="14.1" hidden="1" customHeight="1">
      <c r="A481" s="25" t="e">
        <f t="shared" si="37"/>
        <v>#REF!</v>
      </c>
      <c r="B481" s="99" t="s">
        <v>521</v>
      </c>
      <c r="C481" s="220" t="e">
        <f>VLOOKUP(B481,#REF!,2,FALSE)</f>
        <v>#REF!</v>
      </c>
      <c r="D481" s="220"/>
      <c r="E481" s="220"/>
      <c r="F481" s="220"/>
      <c r="G481" s="220"/>
      <c r="H481" s="74"/>
      <c r="I481" s="31" t="e">
        <f>VLOOKUP(B481,#REF!,3,FALSE)</f>
        <v>#REF!</v>
      </c>
      <c r="J481" s="53" t="e">
        <f>J470*10*1.2</f>
        <v>#REF!</v>
      </c>
      <c r="K481" s="39" t="e">
        <f t="shared" si="31"/>
        <v>#REF!</v>
      </c>
      <c r="AC481" s="25" t="s">
        <v>613</v>
      </c>
      <c r="AD481" s="99" t="s">
        <v>521</v>
      </c>
      <c r="AE481" s="220" t="s">
        <v>522</v>
      </c>
      <c r="AF481" s="220"/>
      <c r="AG481" s="220"/>
      <c r="AH481" s="220"/>
      <c r="AI481" s="220"/>
      <c r="AJ481" s="74"/>
      <c r="AK481" s="31">
        <v>4.9459999999999997</v>
      </c>
      <c r="AL481" s="53">
        <v>0</v>
      </c>
      <c r="AM481" s="39">
        <v>0</v>
      </c>
    </row>
    <row r="482" spans="1:39" ht="14.1" hidden="1" customHeight="1">
      <c r="A482" s="25" t="e">
        <f t="shared" si="37"/>
        <v>#REF!</v>
      </c>
      <c r="B482" s="98" t="s">
        <v>518</v>
      </c>
      <c r="C482" s="220" t="e">
        <f>VLOOKUP(B482,#REF!,2,FALSE)</f>
        <v>#REF!</v>
      </c>
      <c r="D482" s="220"/>
      <c r="E482" s="220"/>
      <c r="F482" s="220"/>
      <c r="G482" s="220"/>
      <c r="H482" s="74"/>
      <c r="I482" s="31" t="e">
        <f>VLOOKUP(B482,#REF!,3,FALSE)</f>
        <v>#REF!</v>
      </c>
      <c r="J482" s="53" t="e">
        <f>J481</f>
        <v>#REF!</v>
      </c>
      <c r="K482" s="39" t="e">
        <f t="shared" si="31"/>
        <v>#REF!</v>
      </c>
      <c r="AC482" s="25" t="s">
        <v>613</v>
      </c>
      <c r="AD482" s="98" t="s">
        <v>518</v>
      </c>
      <c r="AE482" s="220" t="s">
        <v>417</v>
      </c>
      <c r="AF482" s="220"/>
      <c r="AG482" s="220"/>
      <c r="AH482" s="220"/>
      <c r="AI482" s="220"/>
      <c r="AJ482" s="74"/>
      <c r="AK482" s="31">
        <v>15.83</v>
      </c>
      <c r="AL482" s="53">
        <v>0</v>
      </c>
      <c r="AM482" s="39">
        <v>0</v>
      </c>
    </row>
    <row r="483" spans="1:39" ht="14.1" hidden="1" customHeight="1">
      <c r="A483" s="25" t="e">
        <f t="shared" si="37"/>
        <v>#REF!</v>
      </c>
      <c r="B483" s="98" t="s">
        <v>519</v>
      </c>
      <c r="C483" s="220" t="e">
        <f>VLOOKUP(B483,#REF!,2,FALSE)</f>
        <v>#REF!</v>
      </c>
      <c r="D483" s="220"/>
      <c r="E483" s="220"/>
      <c r="F483" s="220"/>
      <c r="G483" s="220"/>
      <c r="H483" s="74"/>
      <c r="I483" s="31" t="e">
        <f>VLOOKUP(B483,#REF!,3,FALSE)</f>
        <v>#REF!</v>
      </c>
      <c r="J483" s="75" t="e">
        <f>J470*((2*2)+(2*1.2))</f>
        <v>#REF!</v>
      </c>
      <c r="K483" s="39" t="e">
        <f t="shared" si="31"/>
        <v>#REF!</v>
      </c>
      <c r="AC483" s="25" t="s">
        <v>613</v>
      </c>
      <c r="AD483" s="98" t="s">
        <v>519</v>
      </c>
      <c r="AE483" s="220" t="s">
        <v>418</v>
      </c>
      <c r="AF483" s="220"/>
      <c r="AG483" s="220"/>
      <c r="AH483" s="220"/>
      <c r="AI483" s="220"/>
      <c r="AJ483" s="74"/>
      <c r="AK483" s="31">
        <v>24.19</v>
      </c>
      <c r="AL483" s="75">
        <v>0</v>
      </c>
      <c r="AM483" s="39">
        <v>0</v>
      </c>
    </row>
    <row r="484" spans="1:39" ht="14.1" hidden="1" customHeight="1">
      <c r="A484" s="25" t="e">
        <f t="shared" si="37"/>
        <v>#REF!</v>
      </c>
      <c r="B484" s="100" t="s">
        <v>520</v>
      </c>
      <c r="C484" s="221" t="e">
        <f>#REF!</f>
        <v>#REF!</v>
      </c>
      <c r="D484" s="221"/>
      <c r="E484" s="221"/>
      <c r="F484" s="221"/>
      <c r="G484" s="221"/>
      <c r="H484" s="74"/>
      <c r="I484" s="76" t="e">
        <f>#REF!</f>
        <v>#REF!</v>
      </c>
      <c r="J484" s="53" t="e">
        <f>J473</f>
        <v>#REF!</v>
      </c>
      <c r="K484" s="39" t="e">
        <f t="shared" si="31"/>
        <v>#REF!</v>
      </c>
      <c r="AC484" s="25" t="s">
        <v>613</v>
      </c>
      <c r="AD484" s="100" t="s">
        <v>520</v>
      </c>
      <c r="AE484" s="221" t="s">
        <v>244</v>
      </c>
      <c r="AF484" s="221"/>
      <c r="AG484" s="221"/>
      <c r="AH484" s="221"/>
      <c r="AI484" s="221"/>
      <c r="AJ484" s="74"/>
      <c r="AK484" s="76">
        <v>3.5</v>
      </c>
      <c r="AL484" s="53">
        <v>0</v>
      </c>
      <c r="AM484" s="39">
        <v>0</v>
      </c>
    </row>
    <row r="485" spans="1:39" ht="19.5" hidden="1" customHeight="1">
      <c r="A485" s="25" t="e">
        <f t="shared" si="37"/>
        <v>#REF!</v>
      </c>
      <c r="B485" s="222" t="s">
        <v>318</v>
      </c>
      <c r="C485" s="222"/>
      <c r="D485" s="222"/>
      <c r="E485" s="222"/>
      <c r="F485" s="222"/>
      <c r="G485" s="222"/>
      <c r="H485" s="222"/>
      <c r="I485" s="73"/>
      <c r="J485" s="70" t="e">
        <f>#REF!*#REF!</f>
        <v>#REF!</v>
      </c>
      <c r="K485" s="39"/>
      <c r="AC485" s="25" t="s">
        <v>613</v>
      </c>
      <c r="AD485" s="222" t="s">
        <v>318</v>
      </c>
      <c r="AE485" s="222"/>
      <c r="AF485" s="222"/>
      <c r="AG485" s="222"/>
      <c r="AH485" s="222"/>
      <c r="AI485" s="222"/>
      <c r="AJ485" s="222"/>
      <c r="AK485" s="73"/>
      <c r="AL485" s="70">
        <v>0</v>
      </c>
      <c r="AM485" s="39"/>
    </row>
    <row r="486" spans="1:39" ht="14.1" hidden="1" customHeight="1">
      <c r="A486" s="25" t="e">
        <f t="shared" si="37"/>
        <v>#REF!</v>
      </c>
      <c r="B486" s="97" t="s">
        <v>377</v>
      </c>
      <c r="C486" s="220" t="e">
        <f>VLOOKUP(B486,#REF!,2,FALSE)</f>
        <v>#REF!</v>
      </c>
      <c r="D486" s="220"/>
      <c r="E486" s="220"/>
      <c r="F486" s="220"/>
      <c r="G486" s="220"/>
      <c r="H486" s="72"/>
      <c r="I486" s="31" t="e">
        <f>VLOOKUP(B486,#REF!,3,FALSE)</f>
        <v>#REF!</v>
      </c>
      <c r="J486" s="77" t="e">
        <f>J485</f>
        <v>#REF!</v>
      </c>
      <c r="K486" s="39" t="e">
        <f t="shared" si="31"/>
        <v>#REF!</v>
      </c>
      <c r="AC486" s="25" t="s">
        <v>613</v>
      </c>
      <c r="AD486" s="97" t="s">
        <v>377</v>
      </c>
      <c r="AE486" s="220" t="s">
        <v>378</v>
      </c>
      <c r="AF486" s="220"/>
      <c r="AG486" s="220"/>
      <c r="AH486" s="220"/>
      <c r="AI486" s="220"/>
      <c r="AJ486" s="72"/>
      <c r="AK486" s="31">
        <v>1203.8900000000001</v>
      </c>
      <c r="AL486" s="77">
        <v>0</v>
      </c>
      <c r="AM486" s="39">
        <v>0</v>
      </c>
    </row>
    <row r="487" spans="1:39" ht="14.1" hidden="1" customHeight="1">
      <c r="A487" s="25" t="e">
        <f t="shared" si="37"/>
        <v>#REF!</v>
      </c>
      <c r="B487" s="97" t="s">
        <v>277</v>
      </c>
      <c r="C487" s="220" t="e">
        <f>VLOOKUP(B487,#REF!,2,FALSE)</f>
        <v>#REF!</v>
      </c>
      <c r="D487" s="220"/>
      <c r="E487" s="220"/>
      <c r="F487" s="220"/>
      <c r="G487" s="220"/>
      <c r="H487" s="72"/>
      <c r="I487" s="31" t="e">
        <f>VLOOKUP(B487,#REF!,3,FALSE)</f>
        <v>#REF!</v>
      </c>
      <c r="J487" s="79" t="e">
        <f>J486</f>
        <v>#REF!</v>
      </c>
      <c r="K487" s="39" t="e">
        <f t="shared" si="31"/>
        <v>#REF!</v>
      </c>
      <c r="AC487" s="25" t="s">
        <v>613</v>
      </c>
      <c r="AD487" s="97" t="s">
        <v>277</v>
      </c>
      <c r="AE487" s="220" t="s">
        <v>361</v>
      </c>
      <c r="AF487" s="220"/>
      <c r="AG487" s="220"/>
      <c r="AH487" s="220"/>
      <c r="AI487" s="220"/>
      <c r="AJ487" s="72"/>
      <c r="AK487" s="31">
        <v>255.97</v>
      </c>
      <c r="AL487" s="79">
        <v>0</v>
      </c>
      <c r="AM487" s="39">
        <v>0</v>
      </c>
    </row>
    <row r="488" spans="1:39" ht="14.1" hidden="1" customHeight="1">
      <c r="A488" s="25" t="e">
        <f t="shared" si="37"/>
        <v>#REF!</v>
      </c>
      <c r="B488" s="97" t="s">
        <v>273</v>
      </c>
      <c r="C488" s="220" t="e">
        <f>VLOOKUP(B488,#REF!,2,FALSE)</f>
        <v>#REF!</v>
      </c>
      <c r="D488" s="220"/>
      <c r="E488" s="220"/>
      <c r="F488" s="220"/>
      <c r="G488" s="220"/>
      <c r="H488" s="72"/>
      <c r="I488" s="31" t="e">
        <f>VLOOKUP(B488,#REF!,3,FALSE)</f>
        <v>#REF!</v>
      </c>
      <c r="J488" s="79" t="e">
        <f>J487</f>
        <v>#REF!</v>
      </c>
      <c r="K488" s="39" t="e">
        <f t="shared" si="31"/>
        <v>#REF!</v>
      </c>
      <c r="AC488" s="25" t="s">
        <v>613</v>
      </c>
      <c r="AD488" s="97" t="s">
        <v>273</v>
      </c>
      <c r="AE488" s="220" t="s">
        <v>348</v>
      </c>
      <c r="AF488" s="220"/>
      <c r="AG488" s="220"/>
      <c r="AH488" s="220"/>
      <c r="AI488" s="220"/>
      <c r="AJ488" s="72"/>
      <c r="AK488" s="31">
        <v>170.8</v>
      </c>
      <c r="AL488" s="79">
        <v>0</v>
      </c>
      <c r="AM488" s="39">
        <v>0</v>
      </c>
    </row>
    <row r="489" spans="1:39" ht="14.1" hidden="1" customHeight="1">
      <c r="A489" s="25" t="e">
        <f t="shared" si="37"/>
        <v>#REF!</v>
      </c>
      <c r="B489" s="97" t="s">
        <v>265</v>
      </c>
      <c r="C489" s="220" t="e">
        <f>VLOOKUP(B489,#REF!,2,FALSE)</f>
        <v>#REF!</v>
      </c>
      <c r="D489" s="220"/>
      <c r="E489" s="220"/>
      <c r="F489" s="220"/>
      <c r="G489" s="220"/>
      <c r="H489" s="72"/>
      <c r="I489" s="31" t="e">
        <f>VLOOKUP(B489,#REF!,3,FALSE)</f>
        <v>#REF!</v>
      </c>
      <c r="J489" s="53" t="e">
        <f>J485*#REF!</f>
        <v>#REF!</v>
      </c>
      <c r="K489" s="39" t="e">
        <f t="shared" si="31"/>
        <v>#REF!</v>
      </c>
      <c r="AC489" s="25" t="s">
        <v>613</v>
      </c>
      <c r="AD489" s="97" t="s">
        <v>265</v>
      </c>
      <c r="AE489" s="220" t="s">
        <v>398</v>
      </c>
      <c r="AF489" s="220"/>
      <c r="AG489" s="220"/>
      <c r="AH489" s="220"/>
      <c r="AI489" s="220"/>
      <c r="AJ489" s="72"/>
      <c r="AK489" s="31">
        <v>83.53</v>
      </c>
      <c r="AL489" s="53">
        <v>0</v>
      </c>
      <c r="AM489" s="39">
        <v>0</v>
      </c>
    </row>
    <row r="490" spans="1:39" ht="14.1" hidden="1" customHeight="1">
      <c r="A490" s="25" t="e">
        <f t="shared" si="37"/>
        <v>#REF!</v>
      </c>
      <c r="B490" s="97" t="s">
        <v>253</v>
      </c>
      <c r="C490" s="220" t="e">
        <f>VLOOKUP(B490,#REF!,2,FALSE)</f>
        <v>#REF!</v>
      </c>
      <c r="D490" s="220"/>
      <c r="E490" s="220"/>
      <c r="F490" s="220"/>
      <c r="G490" s="220"/>
      <c r="H490" s="72"/>
      <c r="I490" s="31" t="e">
        <f>VLOOKUP(B490,#REF!,3,FALSE)</f>
        <v>#REF!</v>
      </c>
      <c r="J490" s="53" t="e">
        <f>J489</f>
        <v>#REF!</v>
      </c>
      <c r="K490" s="39" t="e">
        <f t="shared" si="31"/>
        <v>#REF!</v>
      </c>
      <c r="AC490" s="25" t="s">
        <v>613</v>
      </c>
      <c r="AD490" s="97" t="s">
        <v>253</v>
      </c>
      <c r="AE490" s="220" t="s">
        <v>402</v>
      </c>
      <c r="AF490" s="220"/>
      <c r="AG490" s="220"/>
      <c r="AH490" s="220"/>
      <c r="AI490" s="220"/>
      <c r="AJ490" s="72"/>
      <c r="AK490" s="31">
        <v>11.66</v>
      </c>
      <c r="AL490" s="53">
        <v>0</v>
      </c>
      <c r="AM490" s="39">
        <v>0</v>
      </c>
    </row>
    <row r="491" spans="1:39" ht="14.1" hidden="1" customHeight="1">
      <c r="A491" s="25" t="e">
        <f t="shared" si="37"/>
        <v>#REF!</v>
      </c>
      <c r="B491" s="97" t="s">
        <v>266</v>
      </c>
      <c r="C491" s="220" t="e">
        <f>VLOOKUP(B491,#REF!,2,FALSE)</f>
        <v>#REF!</v>
      </c>
      <c r="D491" s="220"/>
      <c r="E491" s="220"/>
      <c r="F491" s="220"/>
      <c r="G491" s="220"/>
      <c r="H491" s="72"/>
      <c r="I491" s="31" t="e">
        <f>VLOOKUP(B491,#REF!,3,FALSE)</f>
        <v>#REF!</v>
      </c>
      <c r="J491" s="53" t="e">
        <f>J485*#REF!</f>
        <v>#REF!</v>
      </c>
      <c r="K491" s="39" t="e">
        <f t="shared" si="31"/>
        <v>#REF!</v>
      </c>
      <c r="AC491" s="25" t="s">
        <v>613</v>
      </c>
      <c r="AD491" s="97" t="s">
        <v>266</v>
      </c>
      <c r="AE491" s="220" t="s">
        <v>399</v>
      </c>
      <c r="AF491" s="220"/>
      <c r="AG491" s="220"/>
      <c r="AH491" s="220"/>
      <c r="AI491" s="220"/>
      <c r="AJ491" s="72"/>
      <c r="AK491" s="31">
        <v>154.19999999999999</v>
      </c>
      <c r="AL491" s="53">
        <v>0</v>
      </c>
      <c r="AM491" s="39">
        <v>0</v>
      </c>
    </row>
    <row r="492" spans="1:39" ht="14.1" hidden="1" customHeight="1">
      <c r="A492" s="25" t="e">
        <f t="shared" si="37"/>
        <v>#REF!</v>
      </c>
      <c r="B492" s="97" t="s">
        <v>255</v>
      </c>
      <c r="C492" s="220" t="e">
        <f>VLOOKUP(B492,#REF!,2,FALSE)</f>
        <v>#REF!</v>
      </c>
      <c r="D492" s="220"/>
      <c r="E492" s="220"/>
      <c r="F492" s="220"/>
      <c r="G492" s="220"/>
      <c r="H492" s="72"/>
      <c r="I492" s="31" t="e">
        <f>VLOOKUP(B492,#REF!,3,FALSE)</f>
        <v>#REF!</v>
      </c>
      <c r="J492" s="53" t="e">
        <f>J491</f>
        <v>#REF!</v>
      </c>
      <c r="K492" s="39" t="e">
        <f t="shared" si="31"/>
        <v>#REF!</v>
      </c>
      <c r="AC492" s="25" t="s">
        <v>613</v>
      </c>
      <c r="AD492" s="97" t="s">
        <v>255</v>
      </c>
      <c r="AE492" s="220" t="s">
        <v>403</v>
      </c>
      <c r="AF492" s="220"/>
      <c r="AG492" s="220"/>
      <c r="AH492" s="220"/>
      <c r="AI492" s="220"/>
      <c r="AJ492" s="72"/>
      <c r="AK492" s="31">
        <v>21.87</v>
      </c>
      <c r="AL492" s="53">
        <v>0</v>
      </c>
      <c r="AM492" s="39">
        <v>0</v>
      </c>
    </row>
    <row r="493" spans="1:39" ht="14.1" hidden="1" customHeight="1">
      <c r="A493" s="25" t="e">
        <f t="shared" si="37"/>
        <v>#REF!</v>
      </c>
      <c r="B493" s="99" t="s">
        <v>521</v>
      </c>
      <c r="C493" s="220" t="e">
        <f>VLOOKUP(B493,#REF!,2,FALSE)</f>
        <v>#REF!</v>
      </c>
      <c r="D493" s="220"/>
      <c r="E493" s="220"/>
      <c r="F493" s="220"/>
      <c r="G493" s="220"/>
      <c r="H493" s="74"/>
      <c r="I493" s="31" t="e">
        <f>VLOOKUP(B493,#REF!,3,FALSE)</f>
        <v>#REF!</v>
      </c>
      <c r="J493" s="53" t="e">
        <f>J485*10*1.2</f>
        <v>#REF!</v>
      </c>
      <c r="K493" s="39" t="e">
        <f t="shared" si="31"/>
        <v>#REF!</v>
      </c>
      <c r="AC493" s="25" t="s">
        <v>613</v>
      </c>
      <c r="AD493" s="99" t="s">
        <v>521</v>
      </c>
      <c r="AE493" s="220" t="s">
        <v>522</v>
      </c>
      <c r="AF493" s="220"/>
      <c r="AG493" s="220"/>
      <c r="AH493" s="220"/>
      <c r="AI493" s="220"/>
      <c r="AJ493" s="74"/>
      <c r="AK493" s="31">
        <v>4.9459999999999997</v>
      </c>
      <c r="AL493" s="53">
        <v>0</v>
      </c>
      <c r="AM493" s="39">
        <v>0</v>
      </c>
    </row>
    <row r="494" spans="1:39" ht="14.1" hidden="1" customHeight="1">
      <c r="A494" s="25" t="e">
        <f t="shared" si="37"/>
        <v>#REF!</v>
      </c>
      <c r="B494" s="98" t="s">
        <v>518</v>
      </c>
      <c r="C494" s="220" t="e">
        <f>VLOOKUP(B494,#REF!,2,FALSE)</f>
        <v>#REF!</v>
      </c>
      <c r="D494" s="220"/>
      <c r="E494" s="220"/>
      <c r="F494" s="220"/>
      <c r="G494" s="220"/>
      <c r="H494" s="74"/>
      <c r="I494" s="31" t="e">
        <f>VLOOKUP(B494,#REF!,3,FALSE)</f>
        <v>#REF!</v>
      </c>
      <c r="J494" s="53" t="e">
        <f>J493</f>
        <v>#REF!</v>
      </c>
      <c r="K494" s="39" t="e">
        <f t="shared" si="31"/>
        <v>#REF!</v>
      </c>
      <c r="AC494" s="25" t="s">
        <v>613</v>
      </c>
      <c r="AD494" s="98" t="s">
        <v>518</v>
      </c>
      <c r="AE494" s="220" t="s">
        <v>417</v>
      </c>
      <c r="AF494" s="220"/>
      <c r="AG494" s="220"/>
      <c r="AH494" s="220"/>
      <c r="AI494" s="220"/>
      <c r="AJ494" s="74"/>
      <c r="AK494" s="31">
        <v>15.83</v>
      </c>
      <c r="AL494" s="53">
        <v>0</v>
      </c>
      <c r="AM494" s="39">
        <v>0</v>
      </c>
    </row>
    <row r="495" spans="1:39" ht="14.1" hidden="1" customHeight="1">
      <c r="A495" s="25" t="e">
        <f t="shared" si="37"/>
        <v>#REF!</v>
      </c>
      <c r="B495" s="98" t="s">
        <v>519</v>
      </c>
      <c r="C495" s="220" t="e">
        <f>VLOOKUP(B495,#REF!,2,FALSE)</f>
        <v>#REF!</v>
      </c>
      <c r="D495" s="220"/>
      <c r="E495" s="220"/>
      <c r="F495" s="220"/>
      <c r="G495" s="220"/>
      <c r="H495" s="74"/>
      <c r="I495" s="31" t="e">
        <f>VLOOKUP(B495,#REF!,3,FALSE)</f>
        <v>#REF!</v>
      </c>
      <c r="J495" s="75" t="e">
        <f>J485*((2*2)+(2*1.2))</f>
        <v>#REF!</v>
      </c>
      <c r="K495" s="39" t="e">
        <f t="shared" si="31"/>
        <v>#REF!</v>
      </c>
      <c r="AC495" s="25" t="s">
        <v>613</v>
      </c>
      <c r="AD495" s="98" t="s">
        <v>519</v>
      </c>
      <c r="AE495" s="220" t="s">
        <v>418</v>
      </c>
      <c r="AF495" s="220"/>
      <c r="AG495" s="220"/>
      <c r="AH495" s="220"/>
      <c r="AI495" s="220"/>
      <c r="AJ495" s="74"/>
      <c r="AK495" s="31">
        <v>24.19</v>
      </c>
      <c r="AL495" s="75">
        <v>0</v>
      </c>
      <c r="AM495" s="39">
        <v>0</v>
      </c>
    </row>
    <row r="496" spans="1:39" ht="14.1" hidden="1" customHeight="1">
      <c r="A496" s="25" t="e">
        <f t="shared" si="37"/>
        <v>#REF!</v>
      </c>
      <c r="B496" s="100" t="s">
        <v>520</v>
      </c>
      <c r="C496" s="221" t="e">
        <f>#REF!</f>
        <v>#REF!</v>
      </c>
      <c r="D496" s="221"/>
      <c r="E496" s="221"/>
      <c r="F496" s="221"/>
      <c r="G496" s="221"/>
      <c r="H496" s="74"/>
      <c r="I496" s="76" t="e">
        <f>#REF!</f>
        <v>#REF!</v>
      </c>
      <c r="J496" s="53" t="e">
        <f>J485</f>
        <v>#REF!</v>
      </c>
      <c r="K496" s="39" t="e">
        <f t="shared" si="31"/>
        <v>#REF!</v>
      </c>
      <c r="AC496" s="25" t="s">
        <v>613</v>
      </c>
      <c r="AD496" s="100" t="s">
        <v>520</v>
      </c>
      <c r="AE496" s="221" t="s">
        <v>244</v>
      </c>
      <c r="AF496" s="221"/>
      <c r="AG496" s="221"/>
      <c r="AH496" s="221"/>
      <c r="AI496" s="221"/>
      <c r="AJ496" s="74"/>
      <c r="AK496" s="76">
        <v>3.5</v>
      </c>
      <c r="AL496" s="53">
        <v>0</v>
      </c>
      <c r="AM496" s="39">
        <v>0</v>
      </c>
    </row>
    <row r="497" spans="1:39" ht="19.5" hidden="1" customHeight="1">
      <c r="A497" s="25" t="e">
        <f t="shared" si="37"/>
        <v>#REF!</v>
      </c>
      <c r="B497" s="222" t="s">
        <v>312</v>
      </c>
      <c r="C497" s="222"/>
      <c r="D497" s="222"/>
      <c r="E497" s="222"/>
      <c r="F497" s="222"/>
      <c r="G497" s="222"/>
      <c r="H497" s="222"/>
      <c r="I497" s="73"/>
      <c r="J497" s="70" t="e">
        <f>#REF!*#REF!</f>
        <v>#REF!</v>
      </c>
      <c r="K497" s="39"/>
      <c r="AC497" s="25" t="s">
        <v>613</v>
      </c>
      <c r="AD497" s="222" t="s">
        <v>312</v>
      </c>
      <c r="AE497" s="222"/>
      <c r="AF497" s="222"/>
      <c r="AG497" s="222"/>
      <c r="AH497" s="222"/>
      <c r="AI497" s="222"/>
      <c r="AJ497" s="222"/>
      <c r="AK497" s="73"/>
      <c r="AL497" s="70">
        <v>0</v>
      </c>
      <c r="AM497" s="39"/>
    </row>
    <row r="498" spans="1:39" ht="14.1" hidden="1" customHeight="1">
      <c r="A498" s="25" t="e">
        <f t="shared" si="37"/>
        <v>#REF!</v>
      </c>
      <c r="B498" s="97" t="s">
        <v>281</v>
      </c>
      <c r="C498" s="220" t="e">
        <f>VLOOKUP(B498,#REF!,2,FALSE)</f>
        <v>#REF!</v>
      </c>
      <c r="D498" s="220"/>
      <c r="E498" s="220"/>
      <c r="F498" s="220"/>
      <c r="G498" s="220"/>
      <c r="H498" s="72"/>
      <c r="I498" s="31" t="e">
        <f>VLOOKUP(B498,#REF!,3,FALSE)</f>
        <v>#REF!</v>
      </c>
      <c r="J498" s="77" t="e">
        <f t="shared" ref="J498:J503" si="39">J497</f>
        <v>#REF!</v>
      </c>
      <c r="K498" s="39" t="e">
        <f t="shared" si="31"/>
        <v>#REF!</v>
      </c>
      <c r="AC498" s="25" t="s">
        <v>613</v>
      </c>
      <c r="AD498" s="97" t="s">
        <v>281</v>
      </c>
      <c r="AE498" s="220" t="s">
        <v>395</v>
      </c>
      <c r="AF498" s="220"/>
      <c r="AG498" s="220"/>
      <c r="AH498" s="220"/>
      <c r="AI498" s="220"/>
      <c r="AJ498" s="72"/>
      <c r="AK498" s="31">
        <v>220.31</v>
      </c>
      <c r="AL498" s="77">
        <v>0</v>
      </c>
      <c r="AM498" s="39">
        <v>0</v>
      </c>
    </row>
    <row r="499" spans="1:39" ht="14.1" hidden="1" customHeight="1">
      <c r="A499" s="25" t="e">
        <f t="shared" si="37"/>
        <v>#REF!</v>
      </c>
      <c r="B499" s="97" t="s">
        <v>282</v>
      </c>
      <c r="C499" s="220" t="e">
        <f>VLOOKUP(B499,#REF!,2,FALSE)</f>
        <v>#REF!</v>
      </c>
      <c r="D499" s="220"/>
      <c r="E499" s="220"/>
      <c r="F499" s="220"/>
      <c r="G499" s="220"/>
      <c r="H499" s="72"/>
      <c r="I499" s="31" t="e">
        <f>VLOOKUP(B499,#REF!,3,FALSE)</f>
        <v>#REF!</v>
      </c>
      <c r="J499" s="79" t="e">
        <f t="shared" si="39"/>
        <v>#REF!</v>
      </c>
      <c r="K499" s="39" t="e">
        <f t="shared" si="31"/>
        <v>#REF!</v>
      </c>
      <c r="AC499" s="25" t="s">
        <v>613</v>
      </c>
      <c r="AD499" s="97" t="s">
        <v>282</v>
      </c>
      <c r="AE499" s="220" t="s">
        <v>383</v>
      </c>
      <c r="AF499" s="220"/>
      <c r="AG499" s="220"/>
      <c r="AH499" s="220"/>
      <c r="AI499" s="220"/>
      <c r="AJ499" s="72"/>
      <c r="AK499" s="31">
        <v>303.56</v>
      </c>
      <c r="AL499" s="79">
        <v>0</v>
      </c>
      <c r="AM499" s="39">
        <v>0</v>
      </c>
    </row>
    <row r="500" spans="1:39" ht="14.1" hidden="1" customHeight="1">
      <c r="A500" s="25" t="e">
        <f t="shared" ref="A500:A563" si="40">IF(J500=0,"HIDE","")</f>
        <v>#REF!</v>
      </c>
      <c r="B500" s="97" t="s">
        <v>283</v>
      </c>
      <c r="C500" s="220" t="e">
        <f>VLOOKUP(B500,#REF!,2,FALSE)</f>
        <v>#REF!</v>
      </c>
      <c r="D500" s="220"/>
      <c r="E500" s="220"/>
      <c r="F500" s="220"/>
      <c r="G500" s="220"/>
      <c r="H500" s="72"/>
      <c r="I500" s="31" t="e">
        <f>VLOOKUP(B500,#REF!,3,FALSE)</f>
        <v>#REF!</v>
      </c>
      <c r="J500" s="79" t="e">
        <f t="shared" si="39"/>
        <v>#REF!</v>
      </c>
      <c r="K500" s="39" t="e">
        <f t="shared" si="31"/>
        <v>#REF!</v>
      </c>
      <c r="AC500" s="25" t="s">
        <v>613</v>
      </c>
      <c r="AD500" s="97" t="s">
        <v>283</v>
      </c>
      <c r="AE500" s="220" t="s">
        <v>355</v>
      </c>
      <c r="AF500" s="220"/>
      <c r="AG500" s="220"/>
      <c r="AH500" s="220"/>
      <c r="AI500" s="220"/>
      <c r="AJ500" s="72"/>
      <c r="AK500" s="31">
        <v>190.73</v>
      </c>
      <c r="AL500" s="79">
        <v>0</v>
      </c>
      <c r="AM500" s="39">
        <v>0</v>
      </c>
    </row>
    <row r="501" spans="1:39" ht="14.1" hidden="1" customHeight="1">
      <c r="A501" s="25" t="e">
        <f t="shared" si="40"/>
        <v>#REF!</v>
      </c>
      <c r="B501" s="97" t="s">
        <v>284</v>
      </c>
      <c r="C501" s="220" t="e">
        <f>VLOOKUP(B501,#REF!,2,FALSE)</f>
        <v>#REF!</v>
      </c>
      <c r="D501" s="220"/>
      <c r="E501" s="220"/>
      <c r="F501" s="220"/>
      <c r="G501" s="220"/>
      <c r="H501" s="72"/>
      <c r="I501" s="31" t="e">
        <f>VLOOKUP(B501,#REF!,3,FALSE)</f>
        <v>#REF!</v>
      </c>
      <c r="J501" s="79" t="e">
        <f t="shared" si="39"/>
        <v>#REF!</v>
      </c>
      <c r="K501" s="39" t="e">
        <f t="shared" si="31"/>
        <v>#REF!</v>
      </c>
      <c r="AC501" s="25" t="s">
        <v>613</v>
      </c>
      <c r="AD501" s="97" t="s">
        <v>284</v>
      </c>
      <c r="AE501" s="220" t="s">
        <v>349</v>
      </c>
      <c r="AF501" s="220"/>
      <c r="AG501" s="220"/>
      <c r="AH501" s="220"/>
      <c r="AI501" s="220"/>
      <c r="AJ501" s="72"/>
      <c r="AK501" s="31">
        <v>195.39</v>
      </c>
      <c r="AL501" s="79">
        <v>0</v>
      </c>
      <c r="AM501" s="39">
        <v>0</v>
      </c>
    </row>
    <row r="502" spans="1:39" ht="14.1" hidden="1" customHeight="1">
      <c r="A502" s="25" t="e">
        <f t="shared" si="40"/>
        <v>#REF!</v>
      </c>
      <c r="B502" s="97" t="s">
        <v>286</v>
      </c>
      <c r="C502" s="220" t="e">
        <f>VLOOKUP(B502,#REF!,2,FALSE)</f>
        <v>#REF!</v>
      </c>
      <c r="D502" s="220"/>
      <c r="E502" s="220"/>
      <c r="F502" s="220"/>
      <c r="G502" s="220"/>
      <c r="H502" s="72"/>
      <c r="I502" s="31" t="e">
        <f>VLOOKUP(B502,#REF!,3,FALSE)</f>
        <v>#REF!</v>
      </c>
      <c r="J502" s="79" t="e">
        <f t="shared" si="39"/>
        <v>#REF!</v>
      </c>
      <c r="K502" s="39" t="e">
        <f t="shared" si="31"/>
        <v>#REF!</v>
      </c>
      <c r="AC502" s="25" t="s">
        <v>613</v>
      </c>
      <c r="AD502" s="97" t="s">
        <v>286</v>
      </c>
      <c r="AE502" s="220" t="s">
        <v>392</v>
      </c>
      <c r="AF502" s="220"/>
      <c r="AG502" s="220"/>
      <c r="AH502" s="220"/>
      <c r="AI502" s="220"/>
      <c r="AJ502" s="72"/>
      <c r="AK502" s="31">
        <v>683.35</v>
      </c>
      <c r="AL502" s="79">
        <v>0</v>
      </c>
      <c r="AM502" s="39">
        <v>0</v>
      </c>
    </row>
    <row r="503" spans="1:39" ht="14.1" hidden="1" customHeight="1">
      <c r="A503" s="25" t="e">
        <f t="shared" si="40"/>
        <v>#REF!</v>
      </c>
      <c r="B503" s="97" t="s">
        <v>287</v>
      </c>
      <c r="C503" s="220" t="e">
        <f>VLOOKUP(B503,#REF!,2,FALSE)</f>
        <v>#REF!</v>
      </c>
      <c r="D503" s="220"/>
      <c r="E503" s="220"/>
      <c r="F503" s="220"/>
      <c r="G503" s="220"/>
      <c r="H503" s="72"/>
      <c r="I503" s="31" t="e">
        <f>VLOOKUP(B503,#REF!,3,FALSE)</f>
        <v>#REF!</v>
      </c>
      <c r="J503" s="79" t="e">
        <f t="shared" si="39"/>
        <v>#REF!</v>
      </c>
      <c r="K503" s="39" t="e">
        <f t="shared" si="31"/>
        <v>#REF!</v>
      </c>
      <c r="AC503" s="25" t="s">
        <v>613</v>
      </c>
      <c r="AD503" s="97" t="s">
        <v>287</v>
      </c>
      <c r="AE503" s="220" t="s">
        <v>365</v>
      </c>
      <c r="AF503" s="220"/>
      <c r="AG503" s="220"/>
      <c r="AH503" s="220"/>
      <c r="AI503" s="220"/>
      <c r="AJ503" s="72"/>
      <c r="AK503" s="31">
        <v>212.08</v>
      </c>
      <c r="AL503" s="79">
        <v>0</v>
      </c>
      <c r="AM503" s="39">
        <v>0</v>
      </c>
    </row>
    <row r="504" spans="1:39" ht="14.1" hidden="1" customHeight="1">
      <c r="A504" s="25" t="e">
        <f t="shared" si="40"/>
        <v>#REF!</v>
      </c>
      <c r="B504" s="97" t="s">
        <v>252</v>
      </c>
      <c r="C504" s="220" t="e">
        <f>VLOOKUP(B504,#REF!,2,FALSE)</f>
        <v>#REF!</v>
      </c>
      <c r="D504" s="220"/>
      <c r="E504" s="220"/>
      <c r="F504" s="220"/>
      <c r="G504" s="220"/>
      <c r="H504" s="72"/>
      <c r="I504" s="31" t="e">
        <f>VLOOKUP(B504,#REF!,3,FALSE)</f>
        <v>#REF!</v>
      </c>
      <c r="J504" s="53" t="e">
        <f>J497*#REF!</f>
        <v>#REF!</v>
      </c>
      <c r="K504" s="39" t="e">
        <f t="shared" si="31"/>
        <v>#REF!</v>
      </c>
      <c r="AC504" s="25" t="s">
        <v>613</v>
      </c>
      <c r="AD504" s="97" t="s">
        <v>252</v>
      </c>
      <c r="AE504" s="220" t="s">
        <v>400</v>
      </c>
      <c r="AF504" s="220"/>
      <c r="AG504" s="220"/>
      <c r="AH504" s="220"/>
      <c r="AI504" s="220"/>
      <c r="AJ504" s="72"/>
      <c r="AK504" s="31">
        <v>66.16</v>
      </c>
      <c r="AL504" s="53">
        <v>0</v>
      </c>
      <c r="AM504" s="39">
        <v>0</v>
      </c>
    </row>
    <row r="505" spans="1:39" ht="14.1" hidden="1" customHeight="1">
      <c r="A505" s="25" t="e">
        <f t="shared" si="40"/>
        <v>#REF!</v>
      </c>
      <c r="B505" s="97" t="s">
        <v>253</v>
      </c>
      <c r="C505" s="220" t="e">
        <f>VLOOKUP(B505,#REF!,2,FALSE)</f>
        <v>#REF!</v>
      </c>
      <c r="D505" s="220"/>
      <c r="E505" s="220"/>
      <c r="F505" s="220"/>
      <c r="G505" s="220"/>
      <c r="H505" s="72"/>
      <c r="I505" s="31" t="e">
        <f>VLOOKUP(B505,#REF!,3,FALSE)</f>
        <v>#REF!</v>
      </c>
      <c r="J505" s="53" t="e">
        <f>J504</f>
        <v>#REF!</v>
      </c>
      <c r="K505" s="39" t="e">
        <f t="shared" si="31"/>
        <v>#REF!</v>
      </c>
      <c r="AC505" s="25" t="s">
        <v>613</v>
      </c>
      <c r="AD505" s="97" t="s">
        <v>253</v>
      </c>
      <c r="AE505" s="220" t="s">
        <v>402</v>
      </c>
      <c r="AF505" s="220"/>
      <c r="AG505" s="220"/>
      <c r="AH505" s="220"/>
      <c r="AI505" s="220"/>
      <c r="AJ505" s="72"/>
      <c r="AK505" s="31">
        <v>11.66</v>
      </c>
      <c r="AL505" s="53">
        <v>0</v>
      </c>
      <c r="AM505" s="39">
        <v>0</v>
      </c>
    </row>
    <row r="506" spans="1:39" ht="14.1" hidden="1" customHeight="1">
      <c r="A506" s="25" t="e">
        <f t="shared" si="40"/>
        <v>#REF!</v>
      </c>
      <c r="B506" s="97" t="s">
        <v>254</v>
      </c>
      <c r="C506" s="220" t="e">
        <f>VLOOKUP(B506,#REF!,2,FALSE)</f>
        <v>#REF!</v>
      </c>
      <c r="D506" s="220"/>
      <c r="E506" s="220"/>
      <c r="F506" s="220"/>
      <c r="G506" s="220"/>
      <c r="H506" s="72"/>
      <c r="I506" s="31" t="e">
        <f>VLOOKUP(B506,#REF!,3,FALSE)</f>
        <v>#REF!</v>
      </c>
      <c r="J506" s="79" t="e">
        <f>J497*#REF!</f>
        <v>#REF!</v>
      </c>
      <c r="K506" s="39" t="e">
        <f t="shared" si="31"/>
        <v>#REF!</v>
      </c>
      <c r="AC506" s="25" t="s">
        <v>613</v>
      </c>
      <c r="AD506" s="97" t="s">
        <v>254</v>
      </c>
      <c r="AE506" s="220" t="s">
        <v>401</v>
      </c>
      <c r="AF506" s="220"/>
      <c r="AG506" s="220"/>
      <c r="AH506" s="220"/>
      <c r="AI506" s="220"/>
      <c r="AJ506" s="72"/>
      <c r="AK506" s="31">
        <v>111.81</v>
      </c>
      <c r="AL506" s="79">
        <v>0</v>
      </c>
      <c r="AM506" s="39">
        <v>0</v>
      </c>
    </row>
    <row r="507" spans="1:39" ht="14.1" hidden="1" customHeight="1">
      <c r="A507" s="25" t="e">
        <f t="shared" si="40"/>
        <v>#REF!</v>
      </c>
      <c r="B507" s="97" t="s">
        <v>255</v>
      </c>
      <c r="C507" s="220" t="e">
        <f>VLOOKUP(B507,#REF!,2,FALSE)</f>
        <v>#REF!</v>
      </c>
      <c r="D507" s="220"/>
      <c r="E507" s="220"/>
      <c r="F507" s="220"/>
      <c r="G507" s="220"/>
      <c r="H507" s="72"/>
      <c r="I507" s="31" t="e">
        <f>VLOOKUP(B507,#REF!,3,FALSE)</f>
        <v>#REF!</v>
      </c>
      <c r="J507" s="79" t="e">
        <f>J506</f>
        <v>#REF!</v>
      </c>
      <c r="K507" s="39" t="e">
        <f t="shared" si="31"/>
        <v>#REF!</v>
      </c>
      <c r="AC507" s="25" t="s">
        <v>613</v>
      </c>
      <c r="AD507" s="97" t="s">
        <v>255</v>
      </c>
      <c r="AE507" s="220" t="s">
        <v>403</v>
      </c>
      <c r="AF507" s="220"/>
      <c r="AG507" s="220"/>
      <c r="AH507" s="220"/>
      <c r="AI507" s="220"/>
      <c r="AJ507" s="72"/>
      <c r="AK507" s="31">
        <v>21.87</v>
      </c>
      <c r="AL507" s="79">
        <v>0</v>
      </c>
      <c r="AM507" s="39">
        <v>0</v>
      </c>
    </row>
    <row r="508" spans="1:39" ht="14.1" hidden="1" customHeight="1">
      <c r="A508" s="25" t="e">
        <f t="shared" si="40"/>
        <v>#REF!</v>
      </c>
      <c r="B508" s="99" t="s">
        <v>521</v>
      </c>
      <c r="C508" s="220" t="e">
        <f>VLOOKUP(B508,#REF!,2,FALSE)</f>
        <v>#REF!</v>
      </c>
      <c r="D508" s="220"/>
      <c r="E508" s="220"/>
      <c r="F508" s="220"/>
      <c r="G508" s="220"/>
      <c r="H508" s="74"/>
      <c r="I508" s="31" t="e">
        <f>VLOOKUP(B508,#REF!,3,FALSE)</f>
        <v>#REF!</v>
      </c>
      <c r="J508" s="53" t="e">
        <f>J500*11*1</f>
        <v>#REF!</v>
      </c>
      <c r="K508" s="39" t="e">
        <f t="shared" si="31"/>
        <v>#REF!</v>
      </c>
      <c r="AC508" s="25" t="s">
        <v>613</v>
      </c>
      <c r="AD508" s="99" t="s">
        <v>521</v>
      </c>
      <c r="AE508" s="220" t="s">
        <v>522</v>
      </c>
      <c r="AF508" s="220"/>
      <c r="AG508" s="220"/>
      <c r="AH508" s="220"/>
      <c r="AI508" s="220"/>
      <c r="AJ508" s="74"/>
      <c r="AK508" s="31">
        <v>4.9459999999999997</v>
      </c>
      <c r="AL508" s="53">
        <v>0</v>
      </c>
      <c r="AM508" s="39">
        <v>0</v>
      </c>
    </row>
    <row r="509" spans="1:39" ht="14.1" hidden="1" customHeight="1">
      <c r="A509" s="25" t="e">
        <f t="shared" si="40"/>
        <v>#REF!</v>
      </c>
      <c r="B509" s="98" t="s">
        <v>518</v>
      </c>
      <c r="C509" s="220" t="e">
        <f>VLOOKUP(B509,#REF!,2,FALSE)</f>
        <v>#REF!</v>
      </c>
      <c r="D509" s="220"/>
      <c r="E509" s="220"/>
      <c r="F509" s="220"/>
      <c r="G509" s="220"/>
      <c r="H509" s="74"/>
      <c r="I509" s="31" t="e">
        <f>VLOOKUP(B509,#REF!,3,FALSE)</f>
        <v>#REF!</v>
      </c>
      <c r="J509" s="53" t="e">
        <f>J508</f>
        <v>#REF!</v>
      </c>
      <c r="K509" s="39" t="e">
        <f t="shared" si="31"/>
        <v>#REF!</v>
      </c>
      <c r="AC509" s="25" t="s">
        <v>613</v>
      </c>
      <c r="AD509" s="98" t="s">
        <v>518</v>
      </c>
      <c r="AE509" s="220" t="s">
        <v>417</v>
      </c>
      <c r="AF509" s="220"/>
      <c r="AG509" s="220"/>
      <c r="AH509" s="220"/>
      <c r="AI509" s="220"/>
      <c r="AJ509" s="74"/>
      <c r="AK509" s="31">
        <v>15.83</v>
      </c>
      <c r="AL509" s="53">
        <v>0</v>
      </c>
      <c r="AM509" s="39">
        <v>0</v>
      </c>
    </row>
    <row r="510" spans="1:39" ht="14.1" hidden="1" customHeight="1">
      <c r="A510" s="25" t="e">
        <f t="shared" si="40"/>
        <v>#REF!</v>
      </c>
      <c r="B510" s="98" t="s">
        <v>519</v>
      </c>
      <c r="C510" s="220" t="e">
        <f>VLOOKUP(B510,#REF!,2,FALSE)</f>
        <v>#REF!</v>
      </c>
      <c r="D510" s="220"/>
      <c r="E510" s="220"/>
      <c r="F510" s="220"/>
      <c r="G510" s="220"/>
      <c r="H510" s="74"/>
      <c r="I510" s="31" t="e">
        <f>VLOOKUP(B510,#REF!,3,FALSE)</f>
        <v>#REF!</v>
      </c>
      <c r="J510" s="75" t="e">
        <f>J500*((2*2.2)+(2*1))</f>
        <v>#REF!</v>
      </c>
      <c r="K510" s="39" t="e">
        <f t="shared" si="31"/>
        <v>#REF!</v>
      </c>
      <c r="AC510" s="25" t="s">
        <v>613</v>
      </c>
      <c r="AD510" s="98" t="s">
        <v>519</v>
      </c>
      <c r="AE510" s="220" t="s">
        <v>418</v>
      </c>
      <c r="AF510" s="220"/>
      <c r="AG510" s="220"/>
      <c r="AH510" s="220"/>
      <c r="AI510" s="220"/>
      <c r="AJ510" s="74"/>
      <c r="AK510" s="31">
        <v>24.19</v>
      </c>
      <c r="AL510" s="75">
        <v>0</v>
      </c>
      <c r="AM510" s="39">
        <v>0</v>
      </c>
    </row>
    <row r="511" spans="1:39" ht="14.1" hidden="1" customHeight="1">
      <c r="A511" s="25" t="e">
        <f t="shared" si="40"/>
        <v>#REF!</v>
      </c>
      <c r="B511" s="100" t="s">
        <v>520</v>
      </c>
      <c r="C511" s="221" t="e">
        <f>#REF!</f>
        <v>#REF!</v>
      </c>
      <c r="D511" s="221"/>
      <c r="E511" s="221"/>
      <c r="F511" s="221"/>
      <c r="G511" s="221"/>
      <c r="H511" s="74"/>
      <c r="I511" s="76" t="e">
        <f>#REF!</f>
        <v>#REF!</v>
      </c>
      <c r="J511" s="53" t="e">
        <f>J500</f>
        <v>#REF!</v>
      </c>
      <c r="K511" s="39" t="e">
        <f t="shared" si="31"/>
        <v>#REF!</v>
      </c>
      <c r="AC511" s="25" t="s">
        <v>613</v>
      </c>
      <c r="AD511" s="100" t="s">
        <v>520</v>
      </c>
      <c r="AE511" s="221" t="s">
        <v>244</v>
      </c>
      <c r="AF511" s="221"/>
      <c r="AG511" s="221"/>
      <c r="AH511" s="221"/>
      <c r="AI511" s="221"/>
      <c r="AJ511" s="74"/>
      <c r="AK511" s="76">
        <v>3.5</v>
      </c>
      <c r="AL511" s="53">
        <v>0</v>
      </c>
      <c r="AM511" s="39">
        <v>0</v>
      </c>
    </row>
    <row r="512" spans="1:39" ht="19.5" hidden="1" customHeight="1">
      <c r="A512" s="25" t="e">
        <f t="shared" si="40"/>
        <v>#REF!</v>
      </c>
      <c r="B512" s="222" t="s">
        <v>313</v>
      </c>
      <c r="C512" s="222"/>
      <c r="D512" s="222"/>
      <c r="E512" s="222"/>
      <c r="F512" s="222"/>
      <c r="G512" s="222"/>
      <c r="H512" s="222"/>
      <c r="I512" s="73"/>
      <c r="J512" s="70" t="e">
        <f>#REF!*#REF!</f>
        <v>#REF!</v>
      </c>
      <c r="K512" s="39"/>
      <c r="AC512" s="25" t="s">
        <v>613</v>
      </c>
      <c r="AD512" s="222" t="s">
        <v>313</v>
      </c>
      <c r="AE512" s="222"/>
      <c r="AF512" s="222"/>
      <c r="AG512" s="222"/>
      <c r="AH512" s="222"/>
      <c r="AI512" s="222"/>
      <c r="AJ512" s="222"/>
      <c r="AK512" s="73"/>
      <c r="AL512" s="70">
        <v>0</v>
      </c>
      <c r="AM512" s="39"/>
    </row>
    <row r="513" spans="1:39" ht="14.1" hidden="1" customHeight="1">
      <c r="A513" s="25" t="e">
        <f t="shared" si="40"/>
        <v>#REF!</v>
      </c>
      <c r="B513" s="97" t="s">
        <v>281</v>
      </c>
      <c r="C513" s="220" t="e">
        <f>VLOOKUP(B513,#REF!,2,FALSE)</f>
        <v>#REF!</v>
      </c>
      <c r="D513" s="220"/>
      <c r="E513" s="220"/>
      <c r="F513" s="220"/>
      <c r="G513" s="220"/>
      <c r="H513" s="72"/>
      <c r="I513" s="31" t="e">
        <f>VLOOKUP(B513,#REF!,3,FALSE)</f>
        <v>#REF!</v>
      </c>
      <c r="J513" s="77" t="e">
        <f t="shared" ref="J513:J518" si="41">J512</f>
        <v>#REF!</v>
      </c>
      <c r="K513" s="39" t="e">
        <f t="shared" si="31"/>
        <v>#REF!</v>
      </c>
      <c r="AC513" s="25" t="s">
        <v>613</v>
      </c>
      <c r="AD513" s="97" t="s">
        <v>281</v>
      </c>
      <c r="AE513" s="220" t="s">
        <v>395</v>
      </c>
      <c r="AF513" s="220"/>
      <c r="AG513" s="220"/>
      <c r="AH513" s="220"/>
      <c r="AI513" s="220"/>
      <c r="AJ513" s="72"/>
      <c r="AK513" s="31">
        <v>220.31</v>
      </c>
      <c r="AL513" s="77">
        <v>0</v>
      </c>
      <c r="AM513" s="39">
        <v>0</v>
      </c>
    </row>
    <row r="514" spans="1:39" ht="14.1" hidden="1" customHeight="1">
      <c r="A514" s="25" t="e">
        <f t="shared" si="40"/>
        <v>#REF!</v>
      </c>
      <c r="B514" s="97" t="s">
        <v>282</v>
      </c>
      <c r="C514" s="220" t="e">
        <f>VLOOKUP(B514,#REF!,2,FALSE)</f>
        <v>#REF!</v>
      </c>
      <c r="D514" s="220"/>
      <c r="E514" s="220"/>
      <c r="F514" s="220"/>
      <c r="G514" s="220"/>
      <c r="H514" s="72"/>
      <c r="I514" s="31" t="e">
        <f>VLOOKUP(B514,#REF!,3,FALSE)</f>
        <v>#REF!</v>
      </c>
      <c r="J514" s="79" t="e">
        <f t="shared" si="41"/>
        <v>#REF!</v>
      </c>
      <c r="K514" s="39" t="e">
        <f t="shared" si="31"/>
        <v>#REF!</v>
      </c>
      <c r="AC514" s="25" t="s">
        <v>613</v>
      </c>
      <c r="AD514" s="97" t="s">
        <v>282</v>
      </c>
      <c r="AE514" s="220" t="s">
        <v>383</v>
      </c>
      <c r="AF514" s="220"/>
      <c r="AG514" s="220"/>
      <c r="AH514" s="220"/>
      <c r="AI514" s="220"/>
      <c r="AJ514" s="72"/>
      <c r="AK514" s="31">
        <v>303.56</v>
      </c>
      <c r="AL514" s="79">
        <v>0</v>
      </c>
      <c r="AM514" s="39">
        <v>0</v>
      </c>
    </row>
    <row r="515" spans="1:39" ht="14.1" hidden="1" customHeight="1">
      <c r="A515" s="25" t="e">
        <f t="shared" si="40"/>
        <v>#REF!</v>
      </c>
      <c r="B515" s="97" t="s">
        <v>283</v>
      </c>
      <c r="C515" s="220" t="e">
        <f>VLOOKUP(B515,#REF!,2,FALSE)</f>
        <v>#REF!</v>
      </c>
      <c r="D515" s="220"/>
      <c r="E515" s="220"/>
      <c r="F515" s="220"/>
      <c r="G515" s="220"/>
      <c r="H515" s="72"/>
      <c r="I515" s="31" t="e">
        <f>VLOOKUP(B515,#REF!,3,FALSE)</f>
        <v>#REF!</v>
      </c>
      <c r="J515" s="79" t="e">
        <f t="shared" si="41"/>
        <v>#REF!</v>
      </c>
      <c r="K515" s="39" t="e">
        <f t="shared" si="31"/>
        <v>#REF!</v>
      </c>
      <c r="AC515" s="25" t="s">
        <v>613</v>
      </c>
      <c r="AD515" s="97" t="s">
        <v>283</v>
      </c>
      <c r="AE515" s="220" t="s">
        <v>355</v>
      </c>
      <c r="AF515" s="220"/>
      <c r="AG515" s="220"/>
      <c r="AH515" s="220"/>
      <c r="AI515" s="220"/>
      <c r="AJ515" s="72"/>
      <c r="AK515" s="31">
        <v>190.73</v>
      </c>
      <c r="AL515" s="79">
        <v>0</v>
      </c>
      <c r="AM515" s="39">
        <v>0</v>
      </c>
    </row>
    <row r="516" spans="1:39" ht="14.1" hidden="1" customHeight="1">
      <c r="A516" s="25" t="e">
        <f t="shared" si="40"/>
        <v>#REF!</v>
      </c>
      <c r="B516" s="97" t="s">
        <v>284</v>
      </c>
      <c r="C516" s="220" t="e">
        <f>VLOOKUP(B516,#REF!,2,FALSE)</f>
        <v>#REF!</v>
      </c>
      <c r="D516" s="220"/>
      <c r="E516" s="220"/>
      <c r="F516" s="220"/>
      <c r="G516" s="220"/>
      <c r="H516" s="72"/>
      <c r="I516" s="31" t="e">
        <f>VLOOKUP(B516,#REF!,3,FALSE)</f>
        <v>#REF!</v>
      </c>
      <c r="J516" s="79" t="e">
        <f t="shared" si="41"/>
        <v>#REF!</v>
      </c>
      <c r="K516" s="39" t="e">
        <f t="shared" si="31"/>
        <v>#REF!</v>
      </c>
      <c r="AC516" s="25" t="s">
        <v>613</v>
      </c>
      <c r="AD516" s="97" t="s">
        <v>284</v>
      </c>
      <c r="AE516" s="220" t="s">
        <v>349</v>
      </c>
      <c r="AF516" s="220"/>
      <c r="AG516" s="220"/>
      <c r="AH516" s="220"/>
      <c r="AI516" s="220"/>
      <c r="AJ516" s="72"/>
      <c r="AK516" s="31">
        <v>195.39</v>
      </c>
      <c r="AL516" s="79">
        <v>0</v>
      </c>
      <c r="AM516" s="39">
        <v>0</v>
      </c>
    </row>
    <row r="517" spans="1:39" ht="14.1" hidden="1" customHeight="1">
      <c r="A517" s="25" t="e">
        <f t="shared" si="40"/>
        <v>#REF!</v>
      </c>
      <c r="B517" s="97" t="s">
        <v>285</v>
      </c>
      <c r="C517" s="220" t="e">
        <f>VLOOKUP(B517,#REF!,2,FALSE)</f>
        <v>#REF!</v>
      </c>
      <c r="D517" s="220"/>
      <c r="E517" s="220"/>
      <c r="F517" s="220"/>
      <c r="G517" s="220"/>
      <c r="H517" s="72"/>
      <c r="I517" s="31" t="e">
        <f>VLOOKUP(B517,#REF!,3,FALSE)</f>
        <v>#REF!</v>
      </c>
      <c r="J517" s="79" t="e">
        <f t="shared" si="41"/>
        <v>#REF!</v>
      </c>
      <c r="K517" s="39" t="e">
        <f t="shared" si="31"/>
        <v>#REF!</v>
      </c>
      <c r="AC517" s="25" t="s">
        <v>613</v>
      </c>
      <c r="AD517" s="97" t="s">
        <v>285</v>
      </c>
      <c r="AE517" s="220" t="s">
        <v>391</v>
      </c>
      <c r="AF517" s="220"/>
      <c r="AG517" s="220"/>
      <c r="AH517" s="220"/>
      <c r="AI517" s="220"/>
      <c r="AJ517" s="72"/>
      <c r="AK517" s="31">
        <v>409.28</v>
      </c>
      <c r="AL517" s="79">
        <v>0</v>
      </c>
      <c r="AM517" s="39">
        <v>0</v>
      </c>
    </row>
    <row r="518" spans="1:39" ht="14.1" hidden="1" customHeight="1">
      <c r="A518" s="25" t="e">
        <f t="shared" si="40"/>
        <v>#REF!</v>
      </c>
      <c r="B518" s="97" t="s">
        <v>287</v>
      </c>
      <c r="C518" s="220" t="e">
        <f>VLOOKUP(B518,#REF!,2,FALSE)</f>
        <v>#REF!</v>
      </c>
      <c r="D518" s="220"/>
      <c r="E518" s="220"/>
      <c r="F518" s="220"/>
      <c r="G518" s="220"/>
      <c r="H518" s="72"/>
      <c r="I518" s="31" t="e">
        <f>VLOOKUP(B518,#REF!,3,FALSE)</f>
        <v>#REF!</v>
      </c>
      <c r="J518" s="79" t="e">
        <f t="shared" si="41"/>
        <v>#REF!</v>
      </c>
      <c r="K518" s="39" t="e">
        <f t="shared" si="31"/>
        <v>#REF!</v>
      </c>
      <c r="AC518" s="25" t="s">
        <v>613</v>
      </c>
      <c r="AD518" s="97" t="s">
        <v>287</v>
      </c>
      <c r="AE518" s="220" t="s">
        <v>365</v>
      </c>
      <c r="AF518" s="220"/>
      <c r="AG518" s="220"/>
      <c r="AH518" s="220"/>
      <c r="AI518" s="220"/>
      <c r="AJ518" s="72"/>
      <c r="AK518" s="31">
        <v>212.08</v>
      </c>
      <c r="AL518" s="79">
        <v>0</v>
      </c>
      <c r="AM518" s="39">
        <v>0</v>
      </c>
    </row>
    <row r="519" spans="1:39" ht="14.1" hidden="1" customHeight="1">
      <c r="A519" s="25" t="e">
        <f t="shared" si="40"/>
        <v>#REF!</v>
      </c>
      <c r="B519" s="97" t="s">
        <v>252</v>
      </c>
      <c r="C519" s="220" t="e">
        <f>VLOOKUP(B519,#REF!,2,FALSE)</f>
        <v>#REF!</v>
      </c>
      <c r="D519" s="220"/>
      <c r="E519" s="220"/>
      <c r="F519" s="220"/>
      <c r="G519" s="220"/>
      <c r="H519" s="72"/>
      <c r="I519" s="31" t="e">
        <f>VLOOKUP(B519,#REF!,3,FALSE)</f>
        <v>#REF!</v>
      </c>
      <c r="J519" s="53" t="e">
        <f>J512*#REF!</f>
        <v>#REF!</v>
      </c>
      <c r="K519" s="39" t="e">
        <f t="shared" si="31"/>
        <v>#REF!</v>
      </c>
      <c r="AC519" s="25" t="s">
        <v>613</v>
      </c>
      <c r="AD519" s="97" t="s">
        <v>252</v>
      </c>
      <c r="AE519" s="220" t="s">
        <v>400</v>
      </c>
      <c r="AF519" s="220"/>
      <c r="AG519" s="220"/>
      <c r="AH519" s="220"/>
      <c r="AI519" s="220"/>
      <c r="AJ519" s="72"/>
      <c r="AK519" s="31">
        <v>66.16</v>
      </c>
      <c r="AL519" s="53">
        <v>0</v>
      </c>
      <c r="AM519" s="39">
        <v>0</v>
      </c>
    </row>
    <row r="520" spans="1:39" ht="14.1" hidden="1" customHeight="1">
      <c r="A520" s="25" t="e">
        <f t="shared" si="40"/>
        <v>#REF!</v>
      </c>
      <c r="B520" s="97" t="s">
        <v>253</v>
      </c>
      <c r="C520" s="220" t="e">
        <f>VLOOKUP(B520,#REF!,2,FALSE)</f>
        <v>#REF!</v>
      </c>
      <c r="D520" s="220"/>
      <c r="E520" s="220"/>
      <c r="F520" s="220"/>
      <c r="G520" s="220"/>
      <c r="H520" s="72"/>
      <c r="I520" s="31" t="e">
        <f>VLOOKUP(B520,#REF!,3,FALSE)</f>
        <v>#REF!</v>
      </c>
      <c r="J520" s="53" t="e">
        <f>J519</f>
        <v>#REF!</v>
      </c>
      <c r="K520" s="39" t="e">
        <f t="shared" si="31"/>
        <v>#REF!</v>
      </c>
      <c r="AC520" s="25" t="s">
        <v>613</v>
      </c>
      <c r="AD520" s="97" t="s">
        <v>253</v>
      </c>
      <c r="AE520" s="220" t="s">
        <v>402</v>
      </c>
      <c r="AF520" s="220"/>
      <c r="AG520" s="220"/>
      <c r="AH520" s="220"/>
      <c r="AI520" s="220"/>
      <c r="AJ520" s="72"/>
      <c r="AK520" s="31">
        <v>11.66</v>
      </c>
      <c r="AL520" s="53">
        <v>0</v>
      </c>
      <c r="AM520" s="39">
        <v>0</v>
      </c>
    </row>
    <row r="521" spans="1:39" ht="14.1" hidden="1" customHeight="1">
      <c r="A521" s="25" t="e">
        <f t="shared" si="40"/>
        <v>#REF!</v>
      </c>
      <c r="B521" s="97" t="s">
        <v>254</v>
      </c>
      <c r="C521" s="220" t="e">
        <f>VLOOKUP(B521,#REF!,2,FALSE)</f>
        <v>#REF!</v>
      </c>
      <c r="D521" s="220"/>
      <c r="E521" s="220"/>
      <c r="F521" s="220"/>
      <c r="G521" s="220"/>
      <c r="H521" s="72"/>
      <c r="I521" s="31" t="e">
        <f>VLOOKUP(B521,#REF!,3,FALSE)</f>
        <v>#REF!</v>
      </c>
      <c r="J521" s="53" t="e">
        <f>J512*#REF!</f>
        <v>#REF!</v>
      </c>
      <c r="K521" s="39" t="e">
        <f t="shared" si="31"/>
        <v>#REF!</v>
      </c>
      <c r="AC521" s="25" t="s">
        <v>613</v>
      </c>
      <c r="AD521" s="97" t="s">
        <v>254</v>
      </c>
      <c r="AE521" s="220" t="s">
        <v>401</v>
      </c>
      <c r="AF521" s="220"/>
      <c r="AG521" s="220"/>
      <c r="AH521" s="220"/>
      <c r="AI521" s="220"/>
      <c r="AJ521" s="72"/>
      <c r="AK521" s="31">
        <v>111.81</v>
      </c>
      <c r="AL521" s="53">
        <v>0</v>
      </c>
      <c r="AM521" s="39">
        <v>0</v>
      </c>
    </row>
    <row r="522" spans="1:39" ht="14.1" hidden="1" customHeight="1">
      <c r="A522" s="25" t="e">
        <f t="shared" si="40"/>
        <v>#REF!</v>
      </c>
      <c r="B522" s="97" t="s">
        <v>255</v>
      </c>
      <c r="C522" s="220" t="e">
        <f>VLOOKUP(B522,#REF!,2,FALSE)</f>
        <v>#REF!</v>
      </c>
      <c r="D522" s="220"/>
      <c r="E522" s="220"/>
      <c r="F522" s="220"/>
      <c r="G522" s="220"/>
      <c r="H522" s="72"/>
      <c r="I522" s="31" t="e">
        <f>VLOOKUP(B522,#REF!,3,FALSE)</f>
        <v>#REF!</v>
      </c>
      <c r="J522" s="53" t="e">
        <f>J521</f>
        <v>#REF!</v>
      </c>
      <c r="K522" s="39" t="e">
        <f t="shared" si="31"/>
        <v>#REF!</v>
      </c>
      <c r="AC522" s="25" t="s">
        <v>613</v>
      </c>
      <c r="AD522" s="97" t="s">
        <v>255</v>
      </c>
      <c r="AE522" s="220" t="s">
        <v>403</v>
      </c>
      <c r="AF522" s="220"/>
      <c r="AG522" s="220"/>
      <c r="AH522" s="220"/>
      <c r="AI522" s="220"/>
      <c r="AJ522" s="72"/>
      <c r="AK522" s="31">
        <v>21.87</v>
      </c>
      <c r="AL522" s="53">
        <v>0</v>
      </c>
      <c r="AM522" s="39">
        <v>0</v>
      </c>
    </row>
    <row r="523" spans="1:39" ht="14.1" hidden="1" customHeight="1">
      <c r="A523" s="25" t="e">
        <f t="shared" si="40"/>
        <v>#REF!</v>
      </c>
      <c r="B523" s="99" t="s">
        <v>521</v>
      </c>
      <c r="C523" s="220" t="e">
        <f>VLOOKUP(B523,#REF!,2,FALSE)</f>
        <v>#REF!</v>
      </c>
      <c r="D523" s="220"/>
      <c r="E523" s="220"/>
      <c r="F523" s="220"/>
      <c r="G523" s="220"/>
      <c r="H523" s="74"/>
      <c r="I523" s="31" t="e">
        <f>VLOOKUP(B523,#REF!,3,FALSE)</f>
        <v>#REF!</v>
      </c>
      <c r="J523" s="53" t="e">
        <f>J512*11*0.8</f>
        <v>#REF!</v>
      </c>
      <c r="K523" s="39" t="e">
        <f t="shared" si="31"/>
        <v>#REF!</v>
      </c>
      <c r="AC523" s="25" t="s">
        <v>613</v>
      </c>
      <c r="AD523" s="99" t="s">
        <v>521</v>
      </c>
      <c r="AE523" s="220" t="s">
        <v>522</v>
      </c>
      <c r="AF523" s="220"/>
      <c r="AG523" s="220"/>
      <c r="AH523" s="220"/>
      <c r="AI523" s="220"/>
      <c r="AJ523" s="74"/>
      <c r="AK523" s="31">
        <v>4.9459999999999997</v>
      </c>
      <c r="AL523" s="53">
        <v>0</v>
      </c>
      <c r="AM523" s="39">
        <v>0</v>
      </c>
    </row>
    <row r="524" spans="1:39" ht="14.1" hidden="1" customHeight="1">
      <c r="A524" s="25" t="e">
        <f t="shared" si="40"/>
        <v>#REF!</v>
      </c>
      <c r="B524" s="98" t="s">
        <v>518</v>
      </c>
      <c r="C524" s="220" t="e">
        <f>VLOOKUP(B524,#REF!,2,FALSE)</f>
        <v>#REF!</v>
      </c>
      <c r="D524" s="220"/>
      <c r="E524" s="220"/>
      <c r="F524" s="220"/>
      <c r="G524" s="220"/>
      <c r="H524" s="74"/>
      <c r="I524" s="31" t="e">
        <f>VLOOKUP(B524,#REF!,3,FALSE)</f>
        <v>#REF!</v>
      </c>
      <c r="J524" s="53" t="e">
        <f>J523</f>
        <v>#REF!</v>
      </c>
      <c r="K524" s="39" t="e">
        <f t="shared" si="31"/>
        <v>#REF!</v>
      </c>
      <c r="AC524" s="25" t="s">
        <v>613</v>
      </c>
      <c r="AD524" s="98" t="s">
        <v>518</v>
      </c>
      <c r="AE524" s="220" t="s">
        <v>417</v>
      </c>
      <c r="AF524" s="220"/>
      <c r="AG524" s="220"/>
      <c r="AH524" s="220"/>
      <c r="AI524" s="220"/>
      <c r="AJ524" s="74"/>
      <c r="AK524" s="31">
        <v>15.83</v>
      </c>
      <c r="AL524" s="53">
        <v>0</v>
      </c>
      <c r="AM524" s="39">
        <v>0</v>
      </c>
    </row>
    <row r="525" spans="1:39" ht="14.1" hidden="1" customHeight="1">
      <c r="A525" s="25" t="e">
        <f t="shared" si="40"/>
        <v>#REF!</v>
      </c>
      <c r="B525" s="98" t="s">
        <v>519</v>
      </c>
      <c r="C525" s="220" t="e">
        <f>VLOOKUP(B525,#REF!,2,FALSE)</f>
        <v>#REF!</v>
      </c>
      <c r="D525" s="220"/>
      <c r="E525" s="220"/>
      <c r="F525" s="220"/>
      <c r="G525" s="220"/>
      <c r="H525" s="74"/>
      <c r="I525" s="31" t="e">
        <f>VLOOKUP(B525,#REF!,3,FALSE)</f>
        <v>#REF!</v>
      </c>
      <c r="J525" s="75" t="e">
        <f>J512*((2*2.2)+(2*0.8))</f>
        <v>#REF!</v>
      </c>
      <c r="K525" s="39" t="e">
        <f t="shared" si="31"/>
        <v>#REF!</v>
      </c>
      <c r="AC525" s="25" t="s">
        <v>613</v>
      </c>
      <c r="AD525" s="98" t="s">
        <v>519</v>
      </c>
      <c r="AE525" s="220" t="s">
        <v>418</v>
      </c>
      <c r="AF525" s="220"/>
      <c r="AG525" s="220"/>
      <c r="AH525" s="220"/>
      <c r="AI525" s="220"/>
      <c r="AJ525" s="74"/>
      <c r="AK525" s="31">
        <v>24.19</v>
      </c>
      <c r="AL525" s="75">
        <v>0</v>
      </c>
      <c r="AM525" s="39">
        <v>0</v>
      </c>
    </row>
    <row r="526" spans="1:39" ht="14.1" hidden="1" customHeight="1">
      <c r="A526" s="25" t="e">
        <f t="shared" si="40"/>
        <v>#REF!</v>
      </c>
      <c r="B526" s="100" t="s">
        <v>520</v>
      </c>
      <c r="C526" s="221" t="e">
        <f>#REF!</f>
        <v>#REF!</v>
      </c>
      <c r="D526" s="221"/>
      <c r="E526" s="221"/>
      <c r="F526" s="221"/>
      <c r="G526" s="221"/>
      <c r="H526" s="74"/>
      <c r="I526" s="76" t="e">
        <f>#REF!</f>
        <v>#REF!</v>
      </c>
      <c r="J526" s="53" t="e">
        <f>J515</f>
        <v>#REF!</v>
      </c>
      <c r="K526" s="39" t="e">
        <f t="shared" si="31"/>
        <v>#REF!</v>
      </c>
      <c r="AC526" s="25" t="s">
        <v>613</v>
      </c>
      <c r="AD526" s="100" t="s">
        <v>520</v>
      </c>
      <c r="AE526" s="221" t="s">
        <v>244</v>
      </c>
      <c r="AF526" s="221"/>
      <c r="AG526" s="221"/>
      <c r="AH526" s="221"/>
      <c r="AI526" s="221"/>
      <c r="AJ526" s="74"/>
      <c r="AK526" s="76">
        <v>3.5</v>
      </c>
      <c r="AL526" s="53">
        <v>0</v>
      </c>
      <c r="AM526" s="39">
        <v>0</v>
      </c>
    </row>
    <row r="527" spans="1:39" ht="19.5" hidden="1" customHeight="1">
      <c r="A527" s="25" t="e">
        <f t="shared" si="40"/>
        <v>#REF!</v>
      </c>
      <c r="B527" s="222" t="s">
        <v>314</v>
      </c>
      <c r="C527" s="222"/>
      <c r="D527" s="222"/>
      <c r="E527" s="222"/>
      <c r="F527" s="222"/>
      <c r="G527" s="222"/>
      <c r="H527" s="222"/>
      <c r="I527" s="73"/>
      <c r="J527" s="70" t="e">
        <f>#REF!*#REF!</f>
        <v>#REF!</v>
      </c>
      <c r="K527" s="39"/>
      <c r="AC527" s="25" t="s">
        <v>613</v>
      </c>
      <c r="AD527" s="222" t="s">
        <v>314</v>
      </c>
      <c r="AE527" s="222"/>
      <c r="AF527" s="222"/>
      <c r="AG527" s="222"/>
      <c r="AH527" s="222"/>
      <c r="AI527" s="222"/>
      <c r="AJ527" s="222"/>
      <c r="AK527" s="73"/>
      <c r="AL527" s="70">
        <v>0</v>
      </c>
      <c r="AM527" s="39"/>
    </row>
    <row r="528" spans="1:39" ht="14.1" hidden="1" customHeight="1">
      <c r="A528" s="25" t="e">
        <f t="shared" si="40"/>
        <v>#REF!</v>
      </c>
      <c r="B528" s="97" t="s">
        <v>281</v>
      </c>
      <c r="C528" s="220" t="e">
        <f>VLOOKUP(B528,#REF!,2,FALSE)</f>
        <v>#REF!</v>
      </c>
      <c r="D528" s="220"/>
      <c r="E528" s="220"/>
      <c r="F528" s="220"/>
      <c r="G528" s="220"/>
      <c r="H528" s="72"/>
      <c r="I528" s="31" t="e">
        <f>VLOOKUP(B528,#REF!,3,FALSE)</f>
        <v>#REF!</v>
      </c>
      <c r="J528" s="77" t="e">
        <f t="shared" ref="J528:J533" si="42">J527</f>
        <v>#REF!</v>
      </c>
      <c r="K528" s="39" t="e">
        <f t="shared" si="31"/>
        <v>#REF!</v>
      </c>
      <c r="AC528" s="25" t="s">
        <v>613</v>
      </c>
      <c r="AD528" s="97" t="s">
        <v>281</v>
      </c>
      <c r="AE528" s="220" t="s">
        <v>395</v>
      </c>
      <c r="AF528" s="220"/>
      <c r="AG528" s="220"/>
      <c r="AH528" s="220"/>
      <c r="AI528" s="220"/>
      <c r="AJ528" s="72"/>
      <c r="AK528" s="31">
        <v>220.31</v>
      </c>
      <c r="AL528" s="77">
        <v>0</v>
      </c>
      <c r="AM528" s="39">
        <v>0</v>
      </c>
    </row>
    <row r="529" spans="1:39" ht="14.1" hidden="1" customHeight="1">
      <c r="A529" s="25" t="e">
        <f t="shared" si="40"/>
        <v>#REF!</v>
      </c>
      <c r="B529" s="97" t="s">
        <v>261</v>
      </c>
      <c r="C529" s="220" t="e">
        <f>VLOOKUP(B529,#REF!,2,FALSE)</f>
        <v>#REF!</v>
      </c>
      <c r="D529" s="220"/>
      <c r="E529" s="220"/>
      <c r="F529" s="220"/>
      <c r="G529" s="220"/>
      <c r="H529" s="72"/>
      <c r="I529" s="31" t="e">
        <f>VLOOKUP(B529,#REF!,3,FALSE)</f>
        <v>#REF!</v>
      </c>
      <c r="J529" s="79" t="e">
        <f t="shared" si="42"/>
        <v>#REF!</v>
      </c>
      <c r="K529" s="39" t="e">
        <f t="shared" si="31"/>
        <v>#REF!</v>
      </c>
      <c r="AC529" s="25" t="s">
        <v>613</v>
      </c>
      <c r="AD529" s="97" t="s">
        <v>261</v>
      </c>
      <c r="AE529" s="220" t="s">
        <v>381</v>
      </c>
      <c r="AF529" s="220"/>
      <c r="AG529" s="220"/>
      <c r="AH529" s="220"/>
      <c r="AI529" s="220"/>
      <c r="AJ529" s="72"/>
      <c r="AK529" s="31">
        <v>322.8</v>
      </c>
      <c r="AL529" s="79">
        <v>0</v>
      </c>
      <c r="AM529" s="39">
        <v>0</v>
      </c>
    </row>
    <row r="530" spans="1:39" ht="14.1" hidden="1" customHeight="1">
      <c r="A530" s="25" t="e">
        <f t="shared" si="40"/>
        <v>#REF!</v>
      </c>
      <c r="B530" s="97" t="s">
        <v>288</v>
      </c>
      <c r="C530" s="220" t="e">
        <f>VLOOKUP(B530,#REF!,2,FALSE)</f>
        <v>#REF!</v>
      </c>
      <c r="D530" s="220"/>
      <c r="E530" s="220"/>
      <c r="F530" s="220"/>
      <c r="G530" s="220"/>
      <c r="H530" s="72"/>
      <c r="I530" s="31" t="e">
        <f>VLOOKUP(B530,#REF!,3,FALSE)</f>
        <v>#REF!</v>
      </c>
      <c r="J530" s="79" t="e">
        <f t="shared" si="42"/>
        <v>#REF!</v>
      </c>
      <c r="K530" s="39" t="e">
        <f t="shared" si="31"/>
        <v>#REF!</v>
      </c>
      <c r="AC530" s="25" t="s">
        <v>613</v>
      </c>
      <c r="AD530" s="97" t="s">
        <v>288</v>
      </c>
      <c r="AE530" s="220" t="s">
        <v>353</v>
      </c>
      <c r="AF530" s="220"/>
      <c r="AG530" s="220"/>
      <c r="AH530" s="220"/>
      <c r="AI530" s="220"/>
      <c r="AJ530" s="72"/>
      <c r="AK530" s="31">
        <v>260.98</v>
      </c>
      <c r="AL530" s="79">
        <v>0</v>
      </c>
      <c r="AM530" s="39">
        <v>0</v>
      </c>
    </row>
    <row r="531" spans="1:39" ht="14.1" hidden="1" customHeight="1">
      <c r="A531" s="25" t="e">
        <f t="shared" si="40"/>
        <v>#REF!</v>
      </c>
      <c r="B531" s="97" t="s">
        <v>284</v>
      </c>
      <c r="C531" s="220" t="e">
        <f>VLOOKUP(B531,#REF!,2,FALSE)</f>
        <v>#REF!</v>
      </c>
      <c r="D531" s="220"/>
      <c r="E531" s="220"/>
      <c r="F531" s="220"/>
      <c r="G531" s="220"/>
      <c r="H531" s="72"/>
      <c r="I531" s="31" t="e">
        <f>VLOOKUP(B531,#REF!,3,FALSE)</f>
        <v>#REF!</v>
      </c>
      <c r="J531" s="79" t="e">
        <f t="shared" si="42"/>
        <v>#REF!</v>
      </c>
      <c r="K531" s="39" t="e">
        <f t="shared" si="31"/>
        <v>#REF!</v>
      </c>
      <c r="AC531" s="25" t="s">
        <v>613</v>
      </c>
      <c r="AD531" s="97" t="s">
        <v>284</v>
      </c>
      <c r="AE531" s="220" t="s">
        <v>349</v>
      </c>
      <c r="AF531" s="220"/>
      <c r="AG531" s="220"/>
      <c r="AH531" s="220"/>
      <c r="AI531" s="220"/>
      <c r="AJ531" s="72"/>
      <c r="AK531" s="31">
        <v>195.39</v>
      </c>
      <c r="AL531" s="79">
        <v>0</v>
      </c>
      <c r="AM531" s="39">
        <v>0</v>
      </c>
    </row>
    <row r="532" spans="1:39" ht="14.1" hidden="1" customHeight="1">
      <c r="A532" s="25" t="e">
        <f t="shared" si="40"/>
        <v>#REF!</v>
      </c>
      <c r="B532" s="97" t="s">
        <v>290</v>
      </c>
      <c r="C532" s="220" t="e">
        <f>VLOOKUP(B532,#REF!,2,FALSE)</f>
        <v>#REF!</v>
      </c>
      <c r="D532" s="220"/>
      <c r="E532" s="220"/>
      <c r="F532" s="220"/>
      <c r="G532" s="220"/>
      <c r="H532" s="72"/>
      <c r="I532" s="31" t="e">
        <f>VLOOKUP(B532,#REF!,3,FALSE)</f>
        <v>#REF!</v>
      </c>
      <c r="J532" s="79" t="e">
        <f t="shared" si="42"/>
        <v>#REF!</v>
      </c>
      <c r="K532" s="39" t="e">
        <f t="shared" si="31"/>
        <v>#REF!</v>
      </c>
      <c r="AC532" s="25" t="s">
        <v>613</v>
      </c>
      <c r="AD532" s="97" t="s">
        <v>290</v>
      </c>
      <c r="AE532" s="220" t="s">
        <v>388</v>
      </c>
      <c r="AF532" s="220"/>
      <c r="AG532" s="220"/>
      <c r="AH532" s="220"/>
      <c r="AI532" s="220"/>
      <c r="AJ532" s="72"/>
      <c r="AK532" s="31">
        <v>579.12</v>
      </c>
      <c r="AL532" s="79">
        <v>0</v>
      </c>
      <c r="AM532" s="39">
        <v>0</v>
      </c>
    </row>
    <row r="533" spans="1:39" ht="14.1" hidden="1" customHeight="1">
      <c r="A533" s="25" t="e">
        <f t="shared" si="40"/>
        <v>#REF!</v>
      </c>
      <c r="B533" s="97" t="s">
        <v>291</v>
      </c>
      <c r="C533" s="220" t="e">
        <f>VLOOKUP(B533,#REF!,2,FALSE)</f>
        <v>#REF!</v>
      </c>
      <c r="D533" s="220"/>
      <c r="E533" s="220"/>
      <c r="F533" s="220"/>
      <c r="G533" s="220"/>
      <c r="H533" s="72"/>
      <c r="I533" s="31" t="e">
        <f>VLOOKUP(B533,#REF!,3,FALSE)</f>
        <v>#REF!</v>
      </c>
      <c r="J533" s="79" t="e">
        <f t="shared" si="42"/>
        <v>#REF!</v>
      </c>
      <c r="K533" s="39" t="e">
        <f t="shared" si="31"/>
        <v>#REF!</v>
      </c>
      <c r="AC533" s="25" t="s">
        <v>613</v>
      </c>
      <c r="AD533" s="97" t="s">
        <v>291</v>
      </c>
      <c r="AE533" s="220" t="s">
        <v>363</v>
      </c>
      <c r="AF533" s="220"/>
      <c r="AG533" s="220"/>
      <c r="AH533" s="220"/>
      <c r="AI533" s="220"/>
      <c r="AJ533" s="72"/>
      <c r="AK533" s="31">
        <v>210.14</v>
      </c>
      <c r="AL533" s="79">
        <v>0</v>
      </c>
      <c r="AM533" s="39">
        <v>0</v>
      </c>
    </row>
    <row r="534" spans="1:39" ht="14.1" hidden="1" customHeight="1">
      <c r="A534" s="25" t="e">
        <f t="shared" si="40"/>
        <v>#REF!</v>
      </c>
      <c r="B534" s="97" t="s">
        <v>258</v>
      </c>
      <c r="C534" s="220" t="e">
        <f>VLOOKUP(B534,#REF!,2,FALSE)</f>
        <v>#REF!</v>
      </c>
      <c r="D534" s="220"/>
      <c r="E534" s="220"/>
      <c r="F534" s="220"/>
      <c r="G534" s="220"/>
      <c r="H534" s="72"/>
      <c r="I534" s="31" t="e">
        <f>VLOOKUP(B534,#REF!,3,FALSE)</f>
        <v>#REF!</v>
      </c>
      <c r="J534" s="53" t="e">
        <f>J527*#REF!</f>
        <v>#REF!</v>
      </c>
      <c r="K534" s="39" t="e">
        <f t="shared" si="31"/>
        <v>#REF!</v>
      </c>
      <c r="AC534" s="25" t="s">
        <v>613</v>
      </c>
      <c r="AD534" s="97" t="s">
        <v>258</v>
      </c>
      <c r="AE534" s="220" t="s">
        <v>396</v>
      </c>
      <c r="AF534" s="220"/>
      <c r="AG534" s="220"/>
      <c r="AH534" s="220"/>
      <c r="AI534" s="220"/>
      <c r="AJ534" s="72"/>
      <c r="AK534" s="31">
        <v>81.87</v>
      </c>
      <c r="AL534" s="53">
        <v>0</v>
      </c>
      <c r="AM534" s="39">
        <v>0</v>
      </c>
    </row>
    <row r="535" spans="1:39" ht="14.1" hidden="1" customHeight="1">
      <c r="A535" s="25" t="e">
        <f t="shared" si="40"/>
        <v>#REF!</v>
      </c>
      <c r="B535" s="97" t="s">
        <v>253</v>
      </c>
      <c r="C535" s="220" t="e">
        <f>VLOOKUP(B535,#REF!,2,FALSE)</f>
        <v>#REF!</v>
      </c>
      <c r="D535" s="220"/>
      <c r="E535" s="220"/>
      <c r="F535" s="220"/>
      <c r="G535" s="220"/>
      <c r="H535" s="72"/>
      <c r="I535" s="31" t="e">
        <f>VLOOKUP(B535,#REF!,3,FALSE)</f>
        <v>#REF!</v>
      </c>
      <c r="J535" s="53" t="e">
        <f>J534</f>
        <v>#REF!</v>
      </c>
      <c r="K535" s="39" t="e">
        <f t="shared" si="31"/>
        <v>#REF!</v>
      </c>
      <c r="AC535" s="25" t="s">
        <v>613</v>
      </c>
      <c r="AD535" s="97" t="s">
        <v>253</v>
      </c>
      <c r="AE535" s="220" t="s">
        <v>402</v>
      </c>
      <c r="AF535" s="220"/>
      <c r="AG535" s="220"/>
      <c r="AH535" s="220"/>
      <c r="AI535" s="220"/>
      <c r="AJ535" s="72"/>
      <c r="AK535" s="31">
        <v>11.66</v>
      </c>
      <c r="AL535" s="53">
        <v>0</v>
      </c>
      <c r="AM535" s="39">
        <v>0</v>
      </c>
    </row>
    <row r="536" spans="1:39" ht="14.1" hidden="1" customHeight="1">
      <c r="A536" s="25" t="e">
        <f t="shared" si="40"/>
        <v>#REF!</v>
      </c>
      <c r="B536" s="97" t="s">
        <v>259</v>
      </c>
      <c r="C536" s="220" t="e">
        <f>VLOOKUP(B536,#REF!,2,FALSE)</f>
        <v>#REF!</v>
      </c>
      <c r="D536" s="220"/>
      <c r="E536" s="220"/>
      <c r="F536" s="220"/>
      <c r="G536" s="220"/>
      <c r="H536" s="72"/>
      <c r="I536" s="31" t="e">
        <f>VLOOKUP(B536,#REF!,3,FALSE)</f>
        <v>#REF!</v>
      </c>
      <c r="J536" s="53" t="e">
        <f>J527*#REF!</f>
        <v>#REF!</v>
      </c>
      <c r="K536" s="39" t="e">
        <f t="shared" si="31"/>
        <v>#REF!</v>
      </c>
      <c r="AC536" s="25" t="s">
        <v>613</v>
      </c>
      <c r="AD536" s="97" t="s">
        <v>259</v>
      </c>
      <c r="AE536" s="220" t="s">
        <v>397</v>
      </c>
      <c r="AF536" s="220"/>
      <c r="AG536" s="220"/>
      <c r="AH536" s="220"/>
      <c r="AI536" s="220"/>
      <c r="AJ536" s="72"/>
      <c r="AK536" s="31">
        <v>139.51</v>
      </c>
      <c r="AL536" s="53">
        <v>0</v>
      </c>
      <c r="AM536" s="39">
        <v>0</v>
      </c>
    </row>
    <row r="537" spans="1:39" ht="14.1" hidden="1" customHeight="1">
      <c r="A537" s="25" t="e">
        <f t="shared" si="40"/>
        <v>#REF!</v>
      </c>
      <c r="B537" s="97" t="s">
        <v>255</v>
      </c>
      <c r="C537" s="220" t="e">
        <f>VLOOKUP(B537,#REF!,2,FALSE)</f>
        <v>#REF!</v>
      </c>
      <c r="D537" s="220"/>
      <c r="E537" s="220"/>
      <c r="F537" s="220"/>
      <c r="G537" s="220"/>
      <c r="H537" s="72"/>
      <c r="I537" s="31" t="e">
        <f>VLOOKUP(B537,#REF!,3,FALSE)</f>
        <v>#REF!</v>
      </c>
      <c r="J537" s="53" t="e">
        <f>J536</f>
        <v>#REF!</v>
      </c>
      <c r="K537" s="39" t="e">
        <f t="shared" si="31"/>
        <v>#REF!</v>
      </c>
      <c r="AC537" s="25" t="s">
        <v>613</v>
      </c>
      <c r="AD537" s="97" t="s">
        <v>255</v>
      </c>
      <c r="AE537" s="220" t="s">
        <v>403</v>
      </c>
      <c r="AF537" s="220"/>
      <c r="AG537" s="220"/>
      <c r="AH537" s="220"/>
      <c r="AI537" s="220"/>
      <c r="AJ537" s="72"/>
      <c r="AK537" s="31">
        <v>21.87</v>
      </c>
      <c r="AL537" s="53">
        <v>0</v>
      </c>
      <c r="AM537" s="39">
        <v>0</v>
      </c>
    </row>
    <row r="538" spans="1:39" ht="14.1" hidden="1" customHeight="1">
      <c r="A538" s="25" t="e">
        <f t="shared" si="40"/>
        <v>#REF!</v>
      </c>
      <c r="B538" s="99" t="s">
        <v>521</v>
      </c>
      <c r="C538" s="220" t="e">
        <f>VLOOKUP(B538,#REF!,2,FALSE)</f>
        <v>#REF!</v>
      </c>
      <c r="D538" s="220"/>
      <c r="E538" s="220"/>
      <c r="F538" s="220"/>
      <c r="G538" s="220"/>
      <c r="H538" s="74"/>
      <c r="I538" s="31" t="e">
        <f>VLOOKUP(B538,#REF!,3,FALSE)</f>
        <v>#REF!</v>
      </c>
      <c r="J538" s="53" t="e">
        <f>J527*11*1</f>
        <v>#REF!</v>
      </c>
      <c r="K538" s="39" t="e">
        <f t="shared" si="31"/>
        <v>#REF!</v>
      </c>
      <c r="AC538" s="25" t="s">
        <v>613</v>
      </c>
      <c r="AD538" s="99" t="s">
        <v>521</v>
      </c>
      <c r="AE538" s="220" t="s">
        <v>522</v>
      </c>
      <c r="AF538" s="220"/>
      <c r="AG538" s="220"/>
      <c r="AH538" s="220"/>
      <c r="AI538" s="220"/>
      <c r="AJ538" s="74"/>
      <c r="AK538" s="31">
        <v>4.9459999999999997</v>
      </c>
      <c r="AL538" s="53">
        <v>0</v>
      </c>
      <c r="AM538" s="39">
        <v>0</v>
      </c>
    </row>
    <row r="539" spans="1:39" ht="14.1" hidden="1" customHeight="1">
      <c r="A539" s="25" t="e">
        <f t="shared" si="40"/>
        <v>#REF!</v>
      </c>
      <c r="B539" s="98" t="s">
        <v>518</v>
      </c>
      <c r="C539" s="220" t="e">
        <f>VLOOKUP(B539,#REF!,2,FALSE)</f>
        <v>#REF!</v>
      </c>
      <c r="D539" s="220"/>
      <c r="E539" s="220"/>
      <c r="F539" s="220"/>
      <c r="G539" s="220"/>
      <c r="H539" s="74"/>
      <c r="I539" s="31" t="e">
        <f>VLOOKUP(B539,#REF!,3,FALSE)</f>
        <v>#REF!</v>
      </c>
      <c r="J539" s="53" t="e">
        <f>J538</f>
        <v>#REF!</v>
      </c>
      <c r="K539" s="39" t="e">
        <f t="shared" si="31"/>
        <v>#REF!</v>
      </c>
      <c r="AC539" s="25" t="s">
        <v>613</v>
      </c>
      <c r="AD539" s="98" t="s">
        <v>518</v>
      </c>
      <c r="AE539" s="220" t="s">
        <v>417</v>
      </c>
      <c r="AF539" s="220"/>
      <c r="AG539" s="220"/>
      <c r="AH539" s="220"/>
      <c r="AI539" s="220"/>
      <c r="AJ539" s="74"/>
      <c r="AK539" s="31">
        <v>15.83</v>
      </c>
      <c r="AL539" s="53">
        <v>0</v>
      </c>
      <c r="AM539" s="39">
        <v>0</v>
      </c>
    </row>
    <row r="540" spans="1:39" ht="14.1" hidden="1" customHeight="1">
      <c r="A540" s="25" t="e">
        <f t="shared" si="40"/>
        <v>#REF!</v>
      </c>
      <c r="B540" s="98" t="s">
        <v>519</v>
      </c>
      <c r="C540" s="220" t="e">
        <f>VLOOKUP(B540,#REF!,2,FALSE)</f>
        <v>#REF!</v>
      </c>
      <c r="D540" s="220"/>
      <c r="E540" s="220"/>
      <c r="F540" s="220"/>
      <c r="G540" s="220"/>
      <c r="H540" s="74"/>
      <c r="I540" s="31" t="e">
        <f>VLOOKUP(B540,#REF!,3,FALSE)</f>
        <v>#REF!</v>
      </c>
      <c r="J540" s="75" t="e">
        <f>J527*((2*2.2)+(2*1))</f>
        <v>#REF!</v>
      </c>
      <c r="K540" s="39" t="e">
        <f t="shared" si="31"/>
        <v>#REF!</v>
      </c>
      <c r="AC540" s="25" t="s">
        <v>613</v>
      </c>
      <c r="AD540" s="98" t="s">
        <v>519</v>
      </c>
      <c r="AE540" s="220" t="s">
        <v>418</v>
      </c>
      <c r="AF540" s="220"/>
      <c r="AG540" s="220"/>
      <c r="AH540" s="220"/>
      <c r="AI540" s="220"/>
      <c r="AJ540" s="74"/>
      <c r="AK540" s="31">
        <v>24.19</v>
      </c>
      <c r="AL540" s="75">
        <v>0</v>
      </c>
      <c r="AM540" s="39">
        <v>0</v>
      </c>
    </row>
    <row r="541" spans="1:39" ht="14.1" hidden="1" customHeight="1">
      <c r="A541" s="25" t="e">
        <f t="shared" si="40"/>
        <v>#REF!</v>
      </c>
      <c r="B541" s="100" t="s">
        <v>520</v>
      </c>
      <c r="C541" s="221" t="e">
        <f>#REF!</f>
        <v>#REF!</v>
      </c>
      <c r="D541" s="221"/>
      <c r="E541" s="221"/>
      <c r="F541" s="221"/>
      <c r="G541" s="221"/>
      <c r="H541" s="74"/>
      <c r="I541" s="76" t="e">
        <f>#REF!</f>
        <v>#REF!</v>
      </c>
      <c r="J541" s="53" t="e">
        <f>J530</f>
        <v>#REF!</v>
      </c>
      <c r="K541" s="39" t="e">
        <f t="shared" si="31"/>
        <v>#REF!</v>
      </c>
      <c r="AC541" s="25" t="s">
        <v>613</v>
      </c>
      <c r="AD541" s="100" t="s">
        <v>520</v>
      </c>
      <c r="AE541" s="221" t="s">
        <v>244</v>
      </c>
      <c r="AF541" s="221"/>
      <c r="AG541" s="221"/>
      <c r="AH541" s="221"/>
      <c r="AI541" s="221"/>
      <c r="AJ541" s="74"/>
      <c r="AK541" s="76">
        <v>3.5</v>
      </c>
      <c r="AL541" s="53">
        <v>0</v>
      </c>
      <c r="AM541" s="39">
        <v>0</v>
      </c>
    </row>
    <row r="542" spans="1:39" ht="19.5" hidden="1" customHeight="1">
      <c r="A542" s="25" t="e">
        <f t="shared" si="40"/>
        <v>#REF!</v>
      </c>
      <c r="B542" s="222" t="s">
        <v>315</v>
      </c>
      <c r="C542" s="222"/>
      <c r="D542" s="222"/>
      <c r="E542" s="222"/>
      <c r="F542" s="222"/>
      <c r="G542" s="222"/>
      <c r="H542" s="222"/>
      <c r="I542" s="73"/>
      <c r="J542" s="70" t="e">
        <f>#REF!*#REF!</f>
        <v>#REF!</v>
      </c>
      <c r="K542" s="39"/>
      <c r="AC542" s="25" t="s">
        <v>613</v>
      </c>
      <c r="AD542" s="222" t="s">
        <v>315</v>
      </c>
      <c r="AE542" s="222"/>
      <c r="AF542" s="222"/>
      <c r="AG542" s="222"/>
      <c r="AH542" s="222"/>
      <c r="AI542" s="222"/>
      <c r="AJ542" s="222"/>
      <c r="AK542" s="73"/>
      <c r="AL542" s="70">
        <v>0</v>
      </c>
      <c r="AM542" s="39"/>
    </row>
    <row r="543" spans="1:39" ht="14.1" hidden="1" customHeight="1">
      <c r="A543" s="25" t="e">
        <f t="shared" si="40"/>
        <v>#REF!</v>
      </c>
      <c r="B543" s="97" t="s">
        <v>281</v>
      </c>
      <c r="C543" s="220" t="e">
        <f>VLOOKUP(B543,#REF!,2,FALSE)</f>
        <v>#REF!</v>
      </c>
      <c r="D543" s="220"/>
      <c r="E543" s="220"/>
      <c r="F543" s="220"/>
      <c r="G543" s="220"/>
      <c r="H543" s="72"/>
      <c r="I543" s="31" t="e">
        <f>VLOOKUP(B543,#REF!,3,FALSE)</f>
        <v>#REF!</v>
      </c>
      <c r="J543" s="77" t="e">
        <f t="shared" ref="J543:J548" si="43">J542</f>
        <v>#REF!</v>
      </c>
      <c r="K543" s="39" t="e">
        <f t="shared" si="31"/>
        <v>#REF!</v>
      </c>
      <c r="AC543" s="25" t="s">
        <v>613</v>
      </c>
      <c r="AD543" s="97" t="s">
        <v>281</v>
      </c>
      <c r="AE543" s="220" t="s">
        <v>395</v>
      </c>
      <c r="AF543" s="220"/>
      <c r="AG543" s="220"/>
      <c r="AH543" s="220"/>
      <c r="AI543" s="220"/>
      <c r="AJ543" s="72"/>
      <c r="AK543" s="31">
        <v>220.31</v>
      </c>
      <c r="AL543" s="77">
        <v>0</v>
      </c>
      <c r="AM543" s="39">
        <v>0</v>
      </c>
    </row>
    <row r="544" spans="1:39" ht="14.1" hidden="1" customHeight="1">
      <c r="A544" s="25" t="e">
        <f t="shared" si="40"/>
        <v>#REF!</v>
      </c>
      <c r="B544" s="97" t="s">
        <v>261</v>
      </c>
      <c r="C544" s="220" t="e">
        <f>VLOOKUP(B544,#REF!,2,FALSE)</f>
        <v>#REF!</v>
      </c>
      <c r="D544" s="220"/>
      <c r="E544" s="220"/>
      <c r="F544" s="220"/>
      <c r="G544" s="220"/>
      <c r="H544" s="72"/>
      <c r="I544" s="31" t="e">
        <f>VLOOKUP(B544,#REF!,3,FALSE)</f>
        <v>#REF!</v>
      </c>
      <c r="J544" s="79" t="e">
        <f t="shared" si="43"/>
        <v>#REF!</v>
      </c>
      <c r="K544" s="39" t="e">
        <f t="shared" si="31"/>
        <v>#REF!</v>
      </c>
      <c r="AC544" s="25" t="s">
        <v>613</v>
      </c>
      <c r="AD544" s="97" t="s">
        <v>261</v>
      </c>
      <c r="AE544" s="220" t="s">
        <v>381</v>
      </c>
      <c r="AF544" s="220"/>
      <c r="AG544" s="220"/>
      <c r="AH544" s="220"/>
      <c r="AI544" s="220"/>
      <c r="AJ544" s="72"/>
      <c r="AK544" s="31">
        <v>322.8</v>
      </c>
      <c r="AL544" s="79">
        <v>0</v>
      </c>
      <c r="AM544" s="39">
        <v>0</v>
      </c>
    </row>
    <row r="545" spans="1:39" ht="14.1" hidden="1" customHeight="1">
      <c r="A545" s="25" t="e">
        <f t="shared" si="40"/>
        <v>#REF!</v>
      </c>
      <c r="B545" s="97" t="s">
        <v>288</v>
      </c>
      <c r="C545" s="220" t="e">
        <f>VLOOKUP(B545,#REF!,2,FALSE)</f>
        <v>#REF!</v>
      </c>
      <c r="D545" s="220"/>
      <c r="E545" s="220"/>
      <c r="F545" s="220"/>
      <c r="G545" s="220"/>
      <c r="H545" s="72"/>
      <c r="I545" s="31" t="e">
        <f>VLOOKUP(B545,#REF!,3,FALSE)</f>
        <v>#REF!</v>
      </c>
      <c r="J545" s="79" t="e">
        <f t="shared" si="43"/>
        <v>#REF!</v>
      </c>
      <c r="K545" s="39" t="e">
        <f t="shared" si="31"/>
        <v>#REF!</v>
      </c>
      <c r="AC545" s="25" t="s">
        <v>613</v>
      </c>
      <c r="AD545" s="97" t="s">
        <v>288</v>
      </c>
      <c r="AE545" s="220" t="s">
        <v>353</v>
      </c>
      <c r="AF545" s="220"/>
      <c r="AG545" s="220"/>
      <c r="AH545" s="220"/>
      <c r="AI545" s="220"/>
      <c r="AJ545" s="72"/>
      <c r="AK545" s="31">
        <v>260.98</v>
      </c>
      <c r="AL545" s="79">
        <v>0</v>
      </c>
      <c r="AM545" s="39">
        <v>0</v>
      </c>
    </row>
    <row r="546" spans="1:39" ht="14.1" hidden="1" customHeight="1">
      <c r="A546" s="25" t="e">
        <f t="shared" si="40"/>
        <v>#REF!</v>
      </c>
      <c r="B546" s="97" t="s">
        <v>284</v>
      </c>
      <c r="C546" s="220" t="e">
        <f>VLOOKUP(B546,#REF!,2,FALSE)</f>
        <v>#REF!</v>
      </c>
      <c r="D546" s="220"/>
      <c r="E546" s="220"/>
      <c r="F546" s="220"/>
      <c r="G546" s="220"/>
      <c r="H546" s="72"/>
      <c r="I546" s="31" t="e">
        <f>VLOOKUP(B546,#REF!,3,FALSE)</f>
        <v>#REF!</v>
      </c>
      <c r="J546" s="79" t="e">
        <f t="shared" si="43"/>
        <v>#REF!</v>
      </c>
      <c r="K546" s="39" t="e">
        <f t="shared" si="31"/>
        <v>#REF!</v>
      </c>
      <c r="AC546" s="25" t="s">
        <v>613</v>
      </c>
      <c r="AD546" s="97" t="s">
        <v>284</v>
      </c>
      <c r="AE546" s="220" t="s">
        <v>349</v>
      </c>
      <c r="AF546" s="220"/>
      <c r="AG546" s="220"/>
      <c r="AH546" s="220"/>
      <c r="AI546" s="220"/>
      <c r="AJ546" s="72"/>
      <c r="AK546" s="31">
        <v>195.39</v>
      </c>
      <c r="AL546" s="79">
        <v>0</v>
      </c>
      <c r="AM546" s="39">
        <v>0</v>
      </c>
    </row>
    <row r="547" spans="1:39" ht="14.1" hidden="1" customHeight="1">
      <c r="A547" s="25" t="e">
        <f t="shared" si="40"/>
        <v>#REF!</v>
      </c>
      <c r="B547" s="97" t="s">
        <v>289</v>
      </c>
      <c r="C547" s="220" t="e">
        <f>VLOOKUP(B547,#REF!,2,FALSE)</f>
        <v>#REF!</v>
      </c>
      <c r="D547" s="220"/>
      <c r="E547" s="220"/>
      <c r="F547" s="220"/>
      <c r="G547" s="220"/>
      <c r="H547" s="72"/>
      <c r="I547" s="31" t="e">
        <f>VLOOKUP(B547,#REF!,3,FALSE)</f>
        <v>#REF!</v>
      </c>
      <c r="J547" s="79" t="e">
        <f t="shared" si="43"/>
        <v>#REF!</v>
      </c>
      <c r="K547" s="39" t="e">
        <f t="shared" si="31"/>
        <v>#REF!</v>
      </c>
      <c r="AC547" s="25" t="s">
        <v>613</v>
      </c>
      <c r="AD547" s="97" t="s">
        <v>289</v>
      </c>
      <c r="AE547" s="220" t="s">
        <v>387</v>
      </c>
      <c r="AF547" s="220"/>
      <c r="AG547" s="220"/>
      <c r="AH547" s="220"/>
      <c r="AI547" s="220"/>
      <c r="AJ547" s="72"/>
      <c r="AK547" s="31">
        <v>350.32</v>
      </c>
      <c r="AL547" s="79">
        <v>0</v>
      </c>
      <c r="AM547" s="39">
        <v>0</v>
      </c>
    </row>
    <row r="548" spans="1:39" ht="14.1" hidden="1" customHeight="1">
      <c r="A548" s="25" t="e">
        <f t="shared" si="40"/>
        <v>#REF!</v>
      </c>
      <c r="B548" s="97" t="s">
        <v>291</v>
      </c>
      <c r="C548" s="220" t="e">
        <f>VLOOKUP(B548,#REF!,2,FALSE)</f>
        <v>#REF!</v>
      </c>
      <c r="D548" s="220"/>
      <c r="E548" s="220"/>
      <c r="F548" s="220"/>
      <c r="G548" s="220"/>
      <c r="H548" s="72"/>
      <c r="I548" s="31" t="e">
        <f>VLOOKUP(B548,#REF!,3,FALSE)</f>
        <v>#REF!</v>
      </c>
      <c r="J548" s="79" t="e">
        <f t="shared" si="43"/>
        <v>#REF!</v>
      </c>
      <c r="K548" s="39" t="e">
        <f t="shared" si="31"/>
        <v>#REF!</v>
      </c>
      <c r="AC548" s="25" t="s">
        <v>613</v>
      </c>
      <c r="AD548" s="97" t="s">
        <v>291</v>
      </c>
      <c r="AE548" s="220" t="s">
        <v>363</v>
      </c>
      <c r="AF548" s="220"/>
      <c r="AG548" s="220"/>
      <c r="AH548" s="220"/>
      <c r="AI548" s="220"/>
      <c r="AJ548" s="72"/>
      <c r="AK548" s="31">
        <v>210.14</v>
      </c>
      <c r="AL548" s="79">
        <v>0</v>
      </c>
      <c r="AM548" s="39">
        <v>0</v>
      </c>
    </row>
    <row r="549" spans="1:39" ht="14.1" hidden="1" customHeight="1">
      <c r="A549" s="25" t="e">
        <f t="shared" si="40"/>
        <v>#REF!</v>
      </c>
      <c r="B549" s="97" t="s">
        <v>258</v>
      </c>
      <c r="C549" s="220" t="e">
        <f>VLOOKUP(B549,#REF!,2,FALSE)</f>
        <v>#REF!</v>
      </c>
      <c r="D549" s="220"/>
      <c r="E549" s="220"/>
      <c r="F549" s="220"/>
      <c r="G549" s="220"/>
      <c r="H549" s="72"/>
      <c r="I549" s="31" t="e">
        <f>VLOOKUP(B549,#REF!,3,FALSE)</f>
        <v>#REF!</v>
      </c>
      <c r="J549" s="53" t="e">
        <f>J542*#REF!</f>
        <v>#REF!</v>
      </c>
      <c r="K549" s="39" t="e">
        <f t="shared" si="31"/>
        <v>#REF!</v>
      </c>
      <c r="AC549" s="25" t="s">
        <v>613</v>
      </c>
      <c r="AD549" s="97" t="s">
        <v>258</v>
      </c>
      <c r="AE549" s="220" t="s">
        <v>396</v>
      </c>
      <c r="AF549" s="220"/>
      <c r="AG549" s="220"/>
      <c r="AH549" s="220"/>
      <c r="AI549" s="220"/>
      <c r="AJ549" s="72"/>
      <c r="AK549" s="31">
        <v>81.87</v>
      </c>
      <c r="AL549" s="53">
        <v>0</v>
      </c>
      <c r="AM549" s="39">
        <v>0</v>
      </c>
    </row>
    <row r="550" spans="1:39" ht="14.1" hidden="1" customHeight="1">
      <c r="A550" s="25" t="e">
        <f t="shared" si="40"/>
        <v>#REF!</v>
      </c>
      <c r="B550" s="97" t="s">
        <v>253</v>
      </c>
      <c r="C550" s="220" t="e">
        <f>VLOOKUP(B550,#REF!,2,FALSE)</f>
        <v>#REF!</v>
      </c>
      <c r="D550" s="220"/>
      <c r="E550" s="220"/>
      <c r="F550" s="220"/>
      <c r="G550" s="220"/>
      <c r="H550" s="72"/>
      <c r="I550" s="31" t="e">
        <f>VLOOKUP(B550,#REF!,3,FALSE)</f>
        <v>#REF!</v>
      </c>
      <c r="J550" s="53" t="e">
        <f>J549</f>
        <v>#REF!</v>
      </c>
      <c r="K550" s="39" t="e">
        <f t="shared" si="31"/>
        <v>#REF!</v>
      </c>
      <c r="AC550" s="25" t="s">
        <v>613</v>
      </c>
      <c r="AD550" s="97" t="s">
        <v>253</v>
      </c>
      <c r="AE550" s="220" t="s">
        <v>402</v>
      </c>
      <c r="AF550" s="220"/>
      <c r="AG550" s="220"/>
      <c r="AH550" s="220"/>
      <c r="AI550" s="220"/>
      <c r="AJ550" s="72"/>
      <c r="AK550" s="31">
        <v>11.66</v>
      </c>
      <c r="AL550" s="53">
        <v>0</v>
      </c>
      <c r="AM550" s="39">
        <v>0</v>
      </c>
    </row>
    <row r="551" spans="1:39" ht="14.1" hidden="1" customHeight="1">
      <c r="A551" s="25" t="e">
        <f t="shared" si="40"/>
        <v>#REF!</v>
      </c>
      <c r="B551" s="97" t="s">
        <v>259</v>
      </c>
      <c r="C551" s="220" t="e">
        <f>VLOOKUP(B551,#REF!,2,FALSE)</f>
        <v>#REF!</v>
      </c>
      <c r="D551" s="220"/>
      <c r="E551" s="220"/>
      <c r="F551" s="220"/>
      <c r="G551" s="220"/>
      <c r="H551" s="72"/>
      <c r="I551" s="31" t="e">
        <f>VLOOKUP(B551,#REF!,3,FALSE)</f>
        <v>#REF!</v>
      </c>
      <c r="J551" s="53" t="e">
        <f>J542*#REF!</f>
        <v>#REF!</v>
      </c>
      <c r="K551" s="39" t="e">
        <f t="shared" si="31"/>
        <v>#REF!</v>
      </c>
      <c r="AC551" s="25" t="s">
        <v>613</v>
      </c>
      <c r="AD551" s="97" t="s">
        <v>259</v>
      </c>
      <c r="AE551" s="220" t="s">
        <v>397</v>
      </c>
      <c r="AF551" s="220"/>
      <c r="AG551" s="220"/>
      <c r="AH551" s="220"/>
      <c r="AI551" s="220"/>
      <c r="AJ551" s="72"/>
      <c r="AK551" s="31">
        <v>139.51</v>
      </c>
      <c r="AL551" s="53">
        <v>0</v>
      </c>
      <c r="AM551" s="39">
        <v>0</v>
      </c>
    </row>
    <row r="552" spans="1:39" ht="14.1" hidden="1" customHeight="1">
      <c r="A552" s="25" t="e">
        <f t="shared" si="40"/>
        <v>#REF!</v>
      </c>
      <c r="B552" s="97" t="s">
        <v>255</v>
      </c>
      <c r="C552" s="220" t="e">
        <f>VLOOKUP(B552,#REF!,2,FALSE)</f>
        <v>#REF!</v>
      </c>
      <c r="D552" s="220"/>
      <c r="E552" s="220"/>
      <c r="F552" s="220"/>
      <c r="G552" s="220"/>
      <c r="H552" s="72"/>
      <c r="I552" s="31" t="e">
        <f>VLOOKUP(B552,#REF!,3,FALSE)</f>
        <v>#REF!</v>
      </c>
      <c r="J552" s="53" t="e">
        <f>J551</f>
        <v>#REF!</v>
      </c>
      <c r="K552" s="39" t="e">
        <f t="shared" si="31"/>
        <v>#REF!</v>
      </c>
      <c r="AC552" s="25" t="s">
        <v>613</v>
      </c>
      <c r="AD552" s="97" t="s">
        <v>255</v>
      </c>
      <c r="AE552" s="220" t="s">
        <v>403</v>
      </c>
      <c r="AF552" s="220"/>
      <c r="AG552" s="220"/>
      <c r="AH552" s="220"/>
      <c r="AI552" s="220"/>
      <c r="AJ552" s="72"/>
      <c r="AK552" s="31">
        <v>21.87</v>
      </c>
      <c r="AL552" s="53">
        <v>0</v>
      </c>
      <c r="AM552" s="39">
        <v>0</v>
      </c>
    </row>
    <row r="553" spans="1:39" ht="14.1" hidden="1" customHeight="1">
      <c r="A553" s="25" t="e">
        <f t="shared" si="40"/>
        <v>#REF!</v>
      </c>
      <c r="B553" s="99" t="s">
        <v>521</v>
      </c>
      <c r="C553" s="220" t="e">
        <f>VLOOKUP(B553,#REF!,2,FALSE)</f>
        <v>#REF!</v>
      </c>
      <c r="D553" s="220"/>
      <c r="E553" s="220"/>
      <c r="F553" s="220"/>
      <c r="G553" s="220"/>
      <c r="H553" s="74"/>
      <c r="I553" s="31" t="e">
        <f>VLOOKUP(B553,#REF!,3,FALSE)</f>
        <v>#REF!</v>
      </c>
      <c r="J553" s="53" t="e">
        <f>J542*11*1.2</f>
        <v>#REF!</v>
      </c>
      <c r="K553" s="39" t="e">
        <f t="shared" si="31"/>
        <v>#REF!</v>
      </c>
      <c r="AC553" s="25" t="s">
        <v>613</v>
      </c>
      <c r="AD553" s="99" t="s">
        <v>521</v>
      </c>
      <c r="AE553" s="220" t="s">
        <v>522</v>
      </c>
      <c r="AF553" s="220"/>
      <c r="AG553" s="220"/>
      <c r="AH553" s="220"/>
      <c r="AI553" s="220"/>
      <c r="AJ553" s="74"/>
      <c r="AK553" s="31">
        <v>4.9459999999999997</v>
      </c>
      <c r="AL553" s="53">
        <v>0</v>
      </c>
      <c r="AM553" s="39">
        <v>0</v>
      </c>
    </row>
    <row r="554" spans="1:39" ht="14.1" hidden="1" customHeight="1">
      <c r="A554" s="25" t="e">
        <f t="shared" si="40"/>
        <v>#REF!</v>
      </c>
      <c r="B554" s="98" t="s">
        <v>518</v>
      </c>
      <c r="C554" s="220" t="e">
        <f>VLOOKUP(B554,#REF!,2,FALSE)</f>
        <v>#REF!</v>
      </c>
      <c r="D554" s="220"/>
      <c r="E554" s="220"/>
      <c r="F554" s="220"/>
      <c r="G554" s="220"/>
      <c r="H554" s="74"/>
      <c r="I554" s="31" t="e">
        <f>VLOOKUP(B554,#REF!,3,FALSE)</f>
        <v>#REF!</v>
      </c>
      <c r="J554" s="53" t="e">
        <f>J553</f>
        <v>#REF!</v>
      </c>
      <c r="K554" s="39" t="e">
        <f t="shared" si="31"/>
        <v>#REF!</v>
      </c>
      <c r="AC554" s="25" t="s">
        <v>613</v>
      </c>
      <c r="AD554" s="98" t="s">
        <v>518</v>
      </c>
      <c r="AE554" s="220" t="s">
        <v>417</v>
      </c>
      <c r="AF554" s="220"/>
      <c r="AG554" s="220"/>
      <c r="AH554" s="220"/>
      <c r="AI554" s="220"/>
      <c r="AJ554" s="74"/>
      <c r="AK554" s="31">
        <v>15.83</v>
      </c>
      <c r="AL554" s="53">
        <v>0</v>
      </c>
      <c r="AM554" s="39">
        <v>0</v>
      </c>
    </row>
    <row r="555" spans="1:39" ht="14.1" hidden="1" customHeight="1">
      <c r="A555" s="25" t="e">
        <f t="shared" si="40"/>
        <v>#REF!</v>
      </c>
      <c r="B555" s="98" t="s">
        <v>519</v>
      </c>
      <c r="C555" s="220" t="e">
        <f>VLOOKUP(B555,#REF!,2,FALSE)</f>
        <v>#REF!</v>
      </c>
      <c r="D555" s="220"/>
      <c r="E555" s="220"/>
      <c r="F555" s="220"/>
      <c r="G555" s="220"/>
      <c r="H555" s="74"/>
      <c r="I555" s="31" t="e">
        <f>VLOOKUP(B555,#REF!,3,FALSE)</f>
        <v>#REF!</v>
      </c>
      <c r="J555" s="75" t="e">
        <f>J542*((2*2.2)+(2*1))</f>
        <v>#REF!</v>
      </c>
      <c r="K555" s="39" t="e">
        <f t="shared" si="31"/>
        <v>#REF!</v>
      </c>
      <c r="AC555" s="25" t="s">
        <v>613</v>
      </c>
      <c r="AD555" s="98" t="s">
        <v>519</v>
      </c>
      <c r="AE555" s="220" t="s">
        <v>418</v>
      </c>
      <c r="AF555" s="220"/>
      <c r="AG555" s="220"/>
      <c r="AH555" s="220"/>
      <c r="AI555" s="220"/>
      <c r="AJ555" s="74"/>
      <c r="AK555" s="31">
        <v>24.19</v>
      </c>
      <c r="AL555" s="75">
        <v>0</v>
      </c>
      <c r="AM555" s="39">
        <v>0</v>
      </c>
    </row>
    <row r="556" spans="1:39" ht="14.1" hidden="1" customHeight="1">
      <c r="A556" s="25" t="e">
        <f t="shared" si="40"/>
        <v>#REF!</v>
      </c>
      <c r="B556" s="100" t="s">
        <v>520</v>
      </c>
      <c r="C556" s="221" t="e">
        <f>#REF!</f>
        <v>#REF!</v>
      </c>
      <c r="D556" s="221"/>
      <c r="E556" s="221"/>
      <c r="F556" s="221"/>
      <c r="G556" s="221"/>
      <c r="H556" s="74"/>
      <c r="I556" s="76" t="e">
        <f>#REF!</f>
        <v>#REF!</v>
      </c>
      <c r="J556" s="53" t="e">
        <f>J545</f>
        <v>#REF!</v>
      </c>
      <c r="K556" s="39" t="e">
        <f t="shared" si="31"/>
        <v>#REF!</v>
      </c>
      <c r="AC556" s="25" t="s">
        <v>613</v>
      </c>
      <c r="AD556" s="100" t="s">
        <v>520</v>
      </c>
      <c r="AE556" s="221" t="s">
        <v>244</v>
      </c>
      <c r="AF556" s="221"/>
      <c r="AG556" s="221"/>
      <c r="AH556" s="221"/>
      <c r="AI556" s="221"/>
      <c r="AJ556" s="74"/>
      <c r="AK556" s="76">
        <v>3.5</v>
      </c>
      <c r="AL556" s="53">
        <v>0</v>
      </c>
      <c r="AM556" s="39">
        <v>0</v>
      </c>
    </row>
    <row r="557" spans="1:39" ht="19.5" hidden="1" customHeight="1">
      <c r="A557" s="25" t="e">
        <f t="shared" si="40"/>
        <v>#REF!</v>
      </c>
      <c r="B557" s="222" t="s">
        <v>316</v>
      </c>
      <c r="C557" s="222"/>
      <c r="D557" s="222"/>
      <c r="E557" s="222"/>
      <c r="F557" s="222"/>
      <c r="G557" s="222"/>
      <c r="H557" s="222"/>
      <c r="I557" s="73"/>
      <c r="J557" s="70" t="e">
        <f>#REF!*#REF!</f>
        <v>#REF!</v>
      </c>
      <c r="K557" s="39"/>
      <c r="AC557" s="25" t="s">
        <v>613</v>
      </c>
      <c r="AD557" s="222" t="s">
        <v>316</v>
      </c>
      <c r="AE557" s="222"/>
      <c r="AF557" s="222"/>
      <c r="AG557" s="222"/>
      <c r="AH557" s="222"/>
      <c r="AI557" s="222"/>
      <c r="AJ557" s="222"/>
      <c r="AK557" s="73"/>
      <c r="AL557" s="70">
        <v>0</v>
      </c>
      <c r="AM557" s="39"/>
    </row>
    <row r="558" spans="1:39" ht="14.1" hidden="1" customHeight="1">
      <c r="A558" s="25" t="e">
        <f t="shared" si="40"/>
        <v>#REF!</v>
      </c>
      <c r="B558" s="97" t="s">
        <v>281</v>
      </c>
      <c r="C558" s="220" t="e">
        <f>VLOOKUP(B558,#REF!,2,FALSE)</f>
        <v>#REF!</v>
      </c>
      <c r="D558" s="220"/>
      <c r="E558" s="220"/>
      <c r="F558" s="220"/>
      <c r="G558" s="220"/>
      <c r="H558" s="72"/>
      <c r="I558" s="31" t="e">
        <f>VLOOKUP(B558,#REF!,3,FALSE)</f>
        <v>#REF!</v>
      </c>
      <c r="J558" s="77" t="e">
        <f t="shared" ref="J558:J563" si="44">J557</f>
        <v>#REF!</v>
      </c>
      <c r="K558" s="39" t="e">
        <f t="shared" si="31"/>
        <v>#REF!</v>
      </c>
      <c r="AC558" s="25" t="s">
        <v>613</v>
      </c>
      <c r="AD558" s="97" t="s">
        <v>281</v>
      </c>
      <c r="AE558" s="220" t="s">
        <v>395</v>
      </c>
      <c r="AF558" s="220"/>
      <c r="AG558" s="220"/>
      <c r="AH558" s="220"/>
      <c r="AI558" s="220"/>
      <c r="AJ558" s="72"/>
      <c r="AK558" s="31">
        <v>220.31</v>
      </c>
      <c r="AL558" s="77">
        <v>0</v>
      </c>
      <c r="AM558" s="39">
        <v>0</v>
      </c>
    </row>
    <row r="559" spans="1:39" ht="14.1" hidden="1" customHeight="1">
      <c r="A559" s="25" t="e">
        <f t="shared" si="40"/>
        <v>#REF!</v>
      </c>
      <c r="B559" s="97" t="s">
        <v>267</v>
      </c>
      <c r="C559" s="220" t="e">
        <f>VLOOKUP(B559,#REF!,2,FALSE)</f>
        <v>#REF!</v>
      </c>
      <c r="D559" s="220"/>
      <c r="E559" s="220"/>
      <c r="F559" s="220"/>
      <c r="G559" s="220"/>
      <c r="H559" s="72"/>
      <c r="I559" s="31" t="e">
        <f>VLOOKUP(B559,#REF!,3,FALSE)</f>
        <v>#REF!</v>
      </c>
      <c r="J559" s="79" t="e">
        <f t="shared" si="44"/>
        <v>#REF!</v>
      </c>
      <c r="K559" s="39" t="e">
        <f t="shared" si="31"/>
        <v>#REF!</v>
      </c>
      <c r="AC559" s="25" t="s">
        <v>613</v>
      </c>
      <c r="AD559" s="97" t="s">
        <v>267</v>
      </c>
      <c r="AE559" s="220" t="s">
        <v>382</v>
      </c>
      <c r="AF559" s="220"/>
      <c r="AG559" s="220"/>
      <c r="AH559" s="220"/>
      <c r="AI559" s="220"/>
      <c r="AJ559" s="72"/>
      <c r="AK559" s="31">
        <v>414.93</v>
      </c>
      <c r="AL559" s="79">
        <v>0</v>
      </c>
      <c r="AM559" s="39">
        <v>0</v>
      </c>
    </row>
    <row r="560" spans="1:39" ht="14.1" hidden="1" customHeight="1">
      <c r="A560" s="25" t="e">
        <f t="shared" si="40"/>
        <v>#REF!</v>
      </c>
      <c r="B560" s="97" t="s">
        <v>292</v>
      </c>
      <c r="C560" s="220" t="e">
        <f>VLOOKUP(B560,#REF!,2,FALSE)</f>
        <v>#REF!</v>
      </c>
      <c r="D560" s="220"/>
      <c r="E560" s="220"/>
      <c r="F560" s="220"/>
      <c r="G560" s="220"/>
      <c r="H560" s="72"/>
      <c r="I560" s="31" t="e">
        <f>VLOOKUP(B560,#REF!,3,FALSE)</f>
        <v>#REF!</v>
      </c>
      <c r="J560" s="79" t="e">
        <f t="shared" si="44"/>
        <v>#REF!</v>
      </c>
      <c r="K560" s="39" t="e">
        <f t="shared" si="31"/>
        <v>#REF!</v>
      </c>
      <c r="AC560" s="25" t="s">
        <v>613</v>
      </c>
      <c r="AD560" s="97" t="s">
        <v>292</v>
      </c>
      <c r="AE560" s="220" t="s">
        <v>354</v>
      </c>
      <c r="AF560" s="220"/>
      <c r="AG560" s="220"/>
      <c r="AH560" s="220"/>
      <c r="AI560" s="220"/>
      <c r="AJ560" s="72"/>
      <c r="AK560" s="31">
        <v>255.71</v>
      </c>
      <c r="AL560" s="79">
        <v>0</v>
      </c>
      <c r="AM560" s="39">
        <v>0</v>
      </c>
    </row>
    <row r="561" spans="1:39" ht="14.1" hidden="1" customHeight="1">
      <c r="A561" s="25" t="e">
        <f t="shared" si="40"/>
        <v>#REF!</v>
      </c>
      <c r="B561" s="97" t="s">
        <v>284</v>
      </c>
      <c r="C561" s="220" t="e">
        <f>VLOOKUP(B561,#REF!,2,FALSE)</f>
        <v>#REF!</v>
      </c>
      <c r="D561" s="220"/>
      <c r="E561" s="220"/>
      <c r="F561" s="220"/>
      <c r="G561" s="220"/>
      <c r="H561" s="72"/>
      <c r="I561" s="31" t="e">
        <f>VLOOKUP(B561,#REF!,3,FALSE)</f>
        <v>#REF!</v>
      </c>
      <c r="J561" s="79" t="e">
        <f t="shared" si="44"/>
        <v>#REF!</v>
      </c>
      <c r="K561" s="39" t="e">
        <f t="shared" si="31"/>
        <v>#REF!</v>
      </c>
      <c r="AC561" s="25" t="s">
        <v>613</v>
      </c>
      <c r="AD561" s="97" t="s">
        <v>284</v>
      </c>
      <c r="AE561" s="220" t="s">
        <v>349</v>
      </c>
      <c r="AF561" s="220"/>
      <c r="AG561" s="220"/>
      <c r="AH561" s="220"/>
      <c r="AI561" s="220"/>
      <c r="AJ561" s="72"/>
      <c r="AK561" s="31">
        <v>195.39</v>
      </c>
      <c r="AL561" s="79">
        <v>0</v>
      </c>
      <c r="AM561" s="39">
        <v>0</v>
      </c>
    </row>
    <row r="562" spans="1:39" ht="14.1" hidden="1" customHeight="1">
      <c r="A562" s="25" t="e">
        <f t="shared" si="40"/>
        <v>#REF!</v>
      </c>
      <c r="B562" s="97" t="s">
        <v>294</v>
      </c>
      <c r="C562" s="220" t="e">
        <f>VLOOKUP(B562,#REF!,2,FALSE)</f>
        <v>#REF!</v>
      </c>
      <c r="D562" s="220"/>
      <c r="E562" s="220"/>
      <c r="F562" s="220"/>
      <c r="G562" s="220"/>
      <c r="H562" s="72"/>
      <c r="I562" s="31" t="e">
        <f>VLOOKUP(B562,#REF!,3,FALSE)</f>
        <v>#REF!</v>
      </c>
      <c r="J562" s="79" t="e">
        <f t="shared" si="44"/>
        <v>#REF!</v>
      </c>
      <c r="K562" s="39" t="e">
        <f t="shared" si="31"/>
        <v>#REF!</v>
      </c>
      <c r="AC562" s="25" t="s">
        <v>613</v>
      </c>
      <c r="AD562" s="97" t="s">
        <v>294</v>
      </c>
      <c r="AE562" s="220" t="s">
        <v>390</v>
      </c>
      <c r="AF562" s="220"/>
      <c r="AG562" s="220"/>
      <c r="AH562" s="220"/>
      <c r="AI562" s="220"/>
      <c r="AJ562" s="72"/>
      <c r="AK562" s="31">
        <v>646.86</v>
      </c>
      <c r="AL562" s="79">
        <v>0</v>
      </c>
      <c r="AM562" s="39">
        <v>0</v>
      </c>
    </row>
    <row r="563" spans="1:39" ht="14.1" hidden="1" customHeight="1">
      <c r="A563" s="25" t="e">
        <f t="shared" si="40"/>
        <v>#REF!</v>
      </c>
      <c r="B563" s="97" t="s">
        <v>295</v>
      </c>
      <c r="C563" s="220" t="e">
        <f>VLOOKUP(B563,#REF!,2,FALSE)</f>
        <v>#REF!</v>
      </c>
      <c r="D563" s="220"/>
      <c r="E563" s="220"/>
      <c r="F563" s="220"/>
      <c r="G563" s="220"/>
      <c r="H563" s="72"/>
      <c r="I563" s="31" t="e">
        <f>VLOOKUP(B563,#REF!,3,FALSE)</f>
        <v>#REF!</v>
      </c>
      <c r="J563" s="79" t="e">
        <f t="shared" si="44"/>
        <v>#REF!</v>
      </c>
      <c r="K563" s="39" t="e">
        <f t="shared" si="31"/>
        <v>#REF!</v>
      </c>
      <c r="AC563" s="25" t="s">
        <v>613</v>
      </c>
      <c r="AD563" s="97" t="s">
        <v>295</v>
      </c>
      <c r="AE563" s="220" t="s">
        <v>364</v>
      </c>
      <c r="AF563" s="220"/>
      <c r="AG563" s="220"/>
      <c r="AH563" s="220"/>
      <c r="AI563" s="220"/>
      <c r="AJ563" s="72"/>
      <c r="AK563" s="31">
        <v>250.63</v>
      </c>
      <c r="AL563" s="79">
        <v>0</v>
      </c>
      <c r="AM563" s="39">
        <v>0</v>
      </c>
    </row>
    <row r="564" spans="1:39" ht="14.1" hidden="1" customHeight="1">
      <c r="A564" s="25" t="e">
        <f t="shared" ref="A564:A586" si="45">IF(J564=0,"HIDE","")</f>
        <v>#REF!</v>
      </c>
      <c r="B564" s="97" t="s">
        <v>265</v>
      </c>
      <c r="C564" s="220" t="e">
        <f>VLOOKUP(B564,#REF!,2,FALSE)</f>
        <v>#REF!</v>
      </c>
      <c r="D564" s="220"/>
      <c r="E564" s="220"/>
      <c r="F564" s="220"/>
      <c r="G564" s="220"/>
      <c r="H564" s="72"/>
      <c r="I564" s="31" t="e">
        <f>VLOOKUP(B564,#REF!,3,FALSE)</f>
        <v>#REF!</v>
      </c>
      <c r="J564" s="53" t="e">
        <f>J557*#REF!</f>
        <v>#REF!</v>
      </c>
      <c r="K564" s="39" t="e">
        <f t="shared" si="31"/>
        <v>#REF!</v>
      </c>
      <c r="AC564" s="25" t="s">
        <v>613</v>
      </c>
      <c r="AD564" s="97" t="s">
        <v>265</v>
      </c>
      <c r="AE564" s="220" t="s">
        <v>398</v>
      </c>
      <c r="AF564" s="220"/>
      <c r="AG564" s="220"/>
      <c r="AH564" s="220"/>
      <c r="AI564" s="220"/>
      <c r="AJ564" s="72"/>
      <c r="AK564" s="31">
        <v>83.53</v>
      </c>
      <c r="AL564" s="53">
        <v>0</v>
      </c>
      <c r="AM564" s="39">
        <v>0</v>
      </c>
    </row>
    <row r="565" spans="1:39" ht="14.1" hidden="1" customHeight="1">
      <c r="A565" s="25" t="e">
        <f t="shared" si="45"/>
        <v>#REF!</v>
      </c>
      <c r="B565" s="97" t="s">
        <v>253</v>
      </c>
      <c r="C565" s="220" t="e">
        <f>VLOOKUP(B565,#REF!,2,FALSE)</f>
        <v>#REF!</v>
      </c>
      <c r="D565" s="220"/>
      <c r="E565" s="220"/>
      <c r="F565" s="220"/>
      <c r="G565" s="220"/>
      <c r="H565" s="72"/>
      <c r="I565" s="31" t="e">
        <f>VLOOKUP(B565,#REF!,3,FALSE)</f>
        <v>#REF!</v>
      </c>
      <c r="J565" s="53" t="e">
        <f>J564</f>
        <v>#REF!</v>
      </c>
      <c r="K565" s="39" t="e">
        <f t="shared" si="31"/>
        <v>#REF!</v>
      </c>
      <c r="AC565" s="25" t="s">
        <v>613</v>
      </c>
      <c r="AD565" s="97" t="s">
        <v>253</v>
      </c>
      <c r="AE565" s="220" t="s">
        <v>402</v>
      </c>
      <c r="AF565" s="220"/>
      <c r="AG565" s="220"/>
      <c r="AH565" s="220"/>
      <c r="AI565" s="220"/>
      <c r="AJ565" s="72"/>
      <c r="AK565" s="31">
        <v>11.66</v>
      </c>
      <c r="AL565" s="53">
        <v>0</v>
      </c>
      <c r="AM565" s="39">
        <v>0</v>
      </c>
    </row>
    <row r="566" spans="1:39" ht="14.1" hidden="1" customHeight="1">
      <c r="A566" s="25" t="e">
        <f t="shared" si="45"/>
        <v>#REF!</v>
      </c>
      <c r="B566" s="97" t="s">
        <v>266</v>
      </c>
      <c r="C566" s="220" t="e">
        <f>VLOOKUP(B566,#REF!,2,FALSE)</f>
        <v>#REF!</v>
      </c>
      <c r="D566" s="220"/>
      <c r="E566" s="220"/>
      <c r="F566" s="220"/>
      <c r="G566" s="220"/>
      <c r="H566" s="72"/>
      <c r="I566" s="31" t="e">
        <f>VLOOKUP(B566,#REF!,3,FALSE)</f>
        <v>#REF!</v>
      </c>
      <c r="J566" s="53" t="e">
        <f>J557*#REF!</f>
        <v>#REF!</v>
      </c>
      <c r="K566" s="39" t="e">
        <f t="shared" si="31"/>
        <v>#REF!</v>
      </c>
      <c r="AC566" s="25" t="s">
        <v>613</v>
      </c>
      <c r="AD566" s="97" t="s">
        <v>266</v>
      </c>
      <c r="AE566" s="220" t="s">
        <v>399</v>
      </c>
      <c r="AF566" s="220"/>
      <c r="AG566" s="220"/>
      <c r="AH566" s="220"/>
      <c r="AI566" s="220"/>
      <c r="AJ566" s="72"/>
      <c r="AK566" s="31">
        <v>154.19999999999999</v>
      </c>
      <c r="AL566" s="53">
        <v>0</v>
      </c>
      <c r="AM566" s="39">
        <v>0</v>
      </c>
    </row>
    <row r="567" spans="1:39" ht="14.1" hidden="1" customHeight="1">
      <c r="A567" s="25" t="e">
        <f t="shared" si="45"/>
        <v>#REF!</v>
      </c>
      <c r="B567" s="97" t="s">
        <v>255</v>
      </c>
      <c r="C567" s="220" t="e">
        <f>VLOOKUP(B567,#REF!,2,FALSE)</f>
        <v>#REF!</v>
      </c>
      <c r="D567" s="220"/>
      <c r="E567" s="220"/>
      <c r="F567" s="220"/>
      <c r="G567" s="220"/>
      <c r="H567" s="72"/>
      <c r="I567" s="31" t="e">
        <f>VLOOKUP(B567,#REF!,3,FALSE)</f>
        <v>#REF!</v>
      </c>
      <c r="J567" s="53" t="e">
        <f>J566</f>
        <v>#REF!</v>
      </c>
      <c r="K567" s="39" t="e">
        <f t="shared" si="31"/>
        <v>#REF!</v>
      </c>
      <c r="AC567" s="25" t="s">
        <v>613</v>
      </c>
      <c r="AD567" s="97" t="s">
        <v>255</v>
      </c>
      <c r="AE567" s="220" t="s">
        <v>403</v>
      </c>
      <c r="AF567" s="220"/>
      <c r="AG567" s="220"/>
      <c r="AH567" s="220"/>
      <c r="AI567" s="220"/>
      <c r="AJ567" s="72"/>
      <c r="AK567" s="31">
        <v>21.87</v>
      </c>
      <c r="AL567" s="53">
        <v>0</v>
      </c>
      <c r="AM567" s="39">
        <v>0</v>
      </c>
    </row>
    <row r="568" spans="1:39" ht="14.1" hidden="1" customHeight="1">
      <c r="A568" s="25" t="e">
        <f t="shared" si="45"/>
        <v>#REF!</v>
      </c>
      <c r="B568" s="99" t="s">
        <v>521</v>
      </c>
      <c r="C568" s="220" t="e">
        <f>VLOOKUP(B568,#REF!,2,FALSE)</f>
        <v>#REF!</v>
      </c>
      <c r="D568" s="220"/>
      <c r="E568" s="220"/>
      <c r="F568" s="220"/>
      <c r="G568" s="220"/>
      <c r="H568" s="74"/>
      <c r="I568" s="31" t="e">
        <f>VLOOKUP(B568,#REF!,3,FALSE)</f>
        <v>#REF!</v>
      </c>
      <c r="J568" s="53" t="e">
        <f>J557*11*1.2</f>
        <v>#REF!</v>
      </c>
      <c r="K568" s="39" t="e">
        <f t="shared" si="31"/>
        <v>#REF!</v>
      </c>
      <c r="AC568" s="25" t="s">
        <v>613</v>
      </c>
      <c r="AD568" s="99" t="s">
        <v>521</v>
      </c>
      <c r="AE568" s="220" t="s">
        <v>522</v>
      </c>
      <c r="AF568" s="220"/>
      <c r="AG568" s="220"/>
      <c r="AH568" s="220"/>
      <c r="AI568" s="220"/>
      <c r="AJ568" s="74"/>
      <c r="AK568" s="31">
        <v>4.9459999999999997</v>
      </c>
      <c r="AL568" s="53">
        <v>0</v>
      </c>
      <c r="AM568" s="39">
        <v>0</v>
      </c>
    </row>
    <row r="569" spans="1:39" ht="14.1" hidden="1" customHeight="1">
      <c r="A569" s="25" t="e">
        <f t="shared" si="45"/>
        <v>#REF!</v>
      </c>
      <c r="B569" s="98" t="s">
        <v>518</v>
      </c>
      <c r="C569" s="220" t="e">
        <f>VLOOKUP(B569,#REF!,2,FALSE)</f>
        <v>#REF!</v>
      </c>
      <c r="D569" s="220"/>
      <c r="E569" s="220"/>
      <c r="F569" s="220"/>
      <c r="G569" s="220"/>
      <c r="H569" s="74"/>
      <c r="I569" s="31" t="e">
        <f>VLOOKUP(B569,#REF!,3,FALSE)</f>
        <v>#REF!</v>
      </c>
      <c r="J569" s="53" t="e">
        <f>J568</f>
        <v>#REF!</v>
      </c>
      <c r="K569" s="39" t="e">
        <f t="shared" si="31"/>
        <v>#REF!</v>
      </c>
      <c r="AC569" s="25" t="s">
        <v>613</v>
      </c>
      <c r="AD569" s="98" t="s">
        <v>518</v>
      </c>
      <c r="AE569" s="220" t="s">
        <v>417</v>
      </c>
      <c r="AF569" s="220"/>
      <c r="AG569" s="220"/>
      <c r="AH569" s="220"/>
      <c r="AI569" s="220"/>
      <c r="AJ569" s="74"/>
      <c r="AK569" s="31">
        <v>15.83</v>
      </c>
      <c r="AL569" s="53">
        <v>0</v>
      </c>
      <c r="AM569" s="39">
        <v>0</v>
      </c>
    </row>
    <row r="570" spans="1:39" ht="14.1" hidden="1" customHeight="1">
      <c r="A570" s="25" t="e">
        <f t="shared" si="45"/>
        <v>#REF!</v>
      </c>
      <c r="B570" s="98" t="s">
        <v>519</v>
      </c>
      <c r="C570" s="220" t="e">
        <f>VLOOKUP(B570,#REF!,2,FALSE)</f>
        <v>#REF!</v>
      </c>
      <c r="D570" s="220"/>
      <c r="E570" s="220"/>
      <c r="F570" s="220"/>
      <c r="G570" s="220"/>
      <c r="H570" s="74"/>
      <c r="I570" s="31" t="e">
        <f>VLOOKUP(B570,#REF!,3,FALSE)</f>
        <v>#REF!</v>
      </c>
      <c r="J570" s="75" t="e">
        <f>J557*((2*2.2)+(2*1.2))</f>
        <v>#REF!</v>
      </c>
      <c r="K570" s="39" t="e">
        <f t="shared" si="31"/>
        <v>#REF!</v>
      </c>
      <c r="AC570" s="25" t="s">
        <v>613</v>
      </c>
      <c r="AD570" s="98" t="s">
        <v>519</v>
      </c>
      <c r="AE570" s="220" t="s">
        <v>418</v>
      </c>
      <c r="AF570" s="220"/>
      <c r="AG570" s="220"/>
      <c r="AH570" s="220"/>
      <c r="AI570" s="220"/>
      <c r="AJ570" s="74"/>
      <c r="AK570" s="31">
        <v>24.19</v>
      </c>
      <c r="AL570" s="75">
        <v>0</v>
      </c>
      <c r="AM570" s="39">
        <v>0</v>
      </c>
    </row>
    <row r="571" spans="1:39" ht="14.1" hidden="1" customHeight="1">
      <c r="A571" s="25" t="e">
        <f t="shared" si="45"/>
        <v>#REF!</v>
      </c>
      <c r="B571" s="100" t="s">
        <v>520</v>
      </c>
      <c r="C571" s="221" t="e">
        <f>#REF!</f>
        <v>#REF!</v>
      </c>
      <c r="D571" s="221"/>
      <c r="E571" s="221"/>
      <c r="F571" s="221"/>
      <c r="G571" s="221"/>
      <c r="H571" s="74"/>
      <c r="I571" s="76" t="e">
        <f>#REF!</f>
        <v>#REF!</v>
      </c>
      <c r="J571" s="53" t="e">
        <f>J560</f>
        <v>#REF!</v>
      </c>
      <c r="K571" s="39" t="e">
        <f t="shared" si="31"/>
        <v>#REF!</v>
      </c>
      <c r="AC571" s="25" t="s">
        <v>613</v>
      </c>
      <c r="AD571" s="100" t="s">
        <v>520</v>
      </c>
      <c r="AE571" s="221" t="s">
        <v>244</v>
      </c>
      <c r="AF571" s="221"/>
      <c r="AG571" s="221"/>
      <c r="AH571" s="221"/>
      <c r="AI571" s="221"/>
      <c r="AJ571" s="74"/>
      <c r="AK571" s="76">
        <v>3.5</v>
      </c>
      <c r="AL571" s="53">
        <v>0</v>
      </c>
      <c r="AM571" s="39">
        <v>0</v>
      </c>
    </row>
    <row r="572" spans="1:39" ht="19.5" hidden="1" customHeight="1">
      <c r="A572" s="25" t="e">
        <f t="shared" si="45"/>
        <v>#REF!</v>
      </c>
      <c r="B572" s="222" t="s">
        <v>317</v>
      </c>
      <c r="C572" s="222"/>
      <c r="D572" s="222"/>
      <c r="E572" s="222"/>
      <c r="F572" s="222"/>
      <c r="G572" s="222"/>
      <c r="H572" s="222"/>
      <c r="I572" s="73"/>
      <c r="J572" s="70" t="e">
        <f>#REF!*#REF!</f>
        <v>#REF!</v>
      </c>
      <c r="K572" s="39"/>
      <c r="AC572" s="25" t="s">
        <v>613</v>
      </c>
      <c r="AD572" s="222" t="s">
        <v>317</v>
      </c>
      <c r="AE572" s="222"/>
      <c r="AF572" s="222"/>
      <c r="AG572" s="222"/>
      <c r="AH572" s="222"/>
      <c r="AI572" s="222"/>
      <c r="AJ572" s="222"/>
      <c r="AK572" s="73"/>
      <c r="AL572" s="70">
        <v>0</v>
      </c>
      <c r="AM572" s="39"/>
    </row>
    <row r="573" spans="1:39" ht="14.1" hidden="1" customHeight="1">
      <c r="A573" s="25" t="e">
        <f t="shared" si="45"/>
        <v>#REF!</v>
      </c>
      <c r="B573" s="97" t="s">
        <v>281</v>
      </c>
      <c r="C573" s="220" t="e">
        <f>VLOOKUP(B573,#REF!,2,FALSE)</f>
        <v>#REF!</v>
      </c>
      <c r="D573" s="220"/>
      <c r="E573" s="220"/>
      <c r="F573" s="220"/>
      <c r="G573" s="220"/>
      <c r="H573" s="72"/>
      <c r="I573" s="31" t="e">
        <f>VLOOKUP(B573,#REF!,3,FALSE)</f>
        <v>#REF!</v>
      </c>
      <c r="J573" s="77" t="e">
        <f t="shared" ref="J573:J578" si="46">J572</f>
        <v>#REF!</v>
      </c>
      <c r="K573" s="39" t="e">
        <f t="shared" si="31"/>
        <v>#REF!</v>
      </c>
      <c r="AC573" s="25" t="s">
        <v>613</v>
      </c>
      <c r="AD573" s="97" t="s">
        <v>281</v>
      </c>
      <c r="AE573" s="220" t="s">
        <v>395</v>
      </c>
      <c r="AF573" s="220"/>
      <c r="AG573" s="220"/>
      <c r="AH573" s="220"/>
      <c r="AI573" s="220"/>
      <c r="AJ573" s="72"/>
      <c r="AK573" s="31">
        <v>220.31</v>
      </c>
      <c r="AL573" s="77">
        <v>0</v>
      </c>
      <c r="AM573" s="39">
        <v>0</v>
      </c>
    </row>
    <row r="574" spans="1:39" ht="14.1" hidden="1" customHeight="1">
      <c r="A574" s="25" t="e">
        <f t="shared" si="45"/>
        <v>#REF!</v>
      </c>
      <c r="B574" s="97" t="s">
        <v>267</v>
      </c>
      <c r="C574" s="220" t="e">
        <f>VLOOKUP(B574,#REF!,2,FALSE)</f>
        <v>#REF!</v>
      </c>
      <c r="D574" s="220"/>
      <c r="E574" s="220"/>
      <c r="F574" s="220"/>
      <c r="G574" s="220"/>
      <c r="H574" s="72"/>
      <c r="I574" s="31" t="e">
        <f>VLOOKUP(B574,#REF!,3,FALSE)</f>
        <v>#REF!</v>
      </c>
      <c r="J574" s="79" t="e">
        <f t="shared" si="46"/>
        <v>#REF!</v>
      </c>
      <c r="K574" s="39" t="e">
        <f t="shared" si="31"/>
        <v>#REF!</v>
      </c>
      <c r="AC574" s="25" t="s">
        <v>613</v>
      </c>
      <c r="AD574" s="97" t="s">
        <v>267</v>
      </c>
      <c r="AE574" s="220" t="s">
        <v>382</v>
      </c>
      <c r="AF574" s="220"/>
      <c r="AG574" s="220"/>
      <c r="AH574" s="220"/>
      <c r="AI574" s="220"/>
      <c r="AJ574" s="72"/>
      <c r="AK574" s="31">
        <v>414.93</v>
      </c>
      <c r="AL574" s="79">
        <v>0</v>
      </c>
      <c r="AM574" s="39">
        <v>0</v>
      </c>
    </row>
    <row r="575" spans="1:39" ht="14.1" hidden="1" customHeight="1">
      <c r="A575" s="25" t="e">
        <f t="shared" si="45"/>
        <v>#REF!</v>
      </c>
      <c r="B575" s="97" t="s">
        <v>292</v>
      </c>
      <c r="C575" s="220" t="e">
        <f>VLOOKUP(B575,#REF!,2,FALSE)</f>
        <v>#REF!</v>
      </c>
      <c r="D575" s="220"/>
      <c r="E575" s="220"/>
      <c r="F575" s="220"/>
      <c r="G575" s="220"/>
      <c r="H575" s="72"/>
      <c r="I575" s="31" t="e">
        <f>VLOOKUP(B575,#REF!,3,FALSE)</f>
        <v>#REF!</v>
      </c>
      <c r="J575" s="79" t="e">
        <f t="shared" si="46"/>
        <v>#REF!</v>
      </c>
      <c r="K575" s="39" t="e">
        <f t="shared" si="31"/>
        <v>#REF!</v>
      </c>
      <c r="AC575" s="25" t="s">
        <v>613</v>
      </c>
      <c r="AD575" s="97" t="s">
        <v>292</v>
      </c>
      <c r="AE575" s="220" t="s">
        <v>354</v>
      </c>
      <c r="AF575" s="220"/>
      <c r="AG575" s="220"/>
      <c r="AH575" s="220"/>
      <c r="AI575" s="220"/>
      <c r="AJ575" s="72"/>
      <c r="AK575" s="31">
        <v>255.71</v>
      </c>
      <c r="AL575" s="79">
        <v>0</v>
      </c>
      <c r="AM575" s="39">
        <v>0</v>
      </c>
    </row>
    <row r="576" spans="1:39" ht="14.1" hidden="1" customHeight="1">
      <c r="A576" s="25" t="e">
        <f t="shared" si="45"/>
        <v>#REF!</v>
      </c>
      <c r="B576" s="97" t="s">
        <v>284</v>
      </c>
      <c r="C576" s="220" t="e">
        <f>VLOOKUP(B576,#REF!,2,FALSE)</f>
        <v>#REF!</v>
      </c>
      <c r="D576" s="220"/>
      <c r="E576" s="220"/>
      <c r="F576" s="220"/>
      <c r="G576" s="220"/>
      <c r="H576" s="72"/>
      <c r="I576" s="31" t="e">
        <f>VLOOKUP(B576,#REF!,3,FALSE)</f>
        <v>#REF!</v>
      </c>
      <c r="J576" s="79" t="e">
        <f t="shared" si="46"/>
        <v>#REF!</v>
      </c>
      <c r="K576" s="39" t="e">
        <f t="shared" si="31"/>
        <v>#REF!</v>
      </c>
      <c r="AC576" s="25" t="s">
        <v>613</v>
      </c>
      <c r="AD576" s="97" t="s">
        <v>284</v>
      </c>
      <c r="AE576" s="220" t="s">
        <v>349</v>
      </c>
      <c r="AF576" s="220"/>
      <c r="AG576" s="220"/>
      <c r="AH576" s="220"/>
      <c r="AI576" s="220"/>
      <c r="AJ576" s="72"/>
      <c r="AK576" s="31">
        <v>195.39</v>
      </c>
      <c r="AL576" s="79">
        <v>0</v>
      </c>
      <c r="AM576" s="39">
        <v>0</v>
      </c>
    </row>
    <row r="577" spans="1:40" ht="14.1" hidden="1" customHeight="1">
      <c r="A577" s="25" t="e">
        <f t="shared" si="45"/>
        <v>#REF!</v>
      </c>
      <c r="B577" s="97" t="s">
        <v>293</v>
      </c>
      <c r="C577" s="220" t="e">
        <f>VLOOKUP(B577,#REF!,2,FALSE)</f>
        <v>#REF!</v>
      </c>
      <c r="D577" s="220"/>
      <c r="E577" s="220"/>
      <c r="F577" s="220"/>
      <c r="G577" s="220"/>
      <c r="H577" s="72"/>
      <c r="I577" s="31" t="e">
        <f>VLOOKUP(B577,#REF!,3,FALSE)</f>
        <v>#REF!</v>
      </c>
      <c r="J577" s="79" t="e">
        <f t="shared" si="46"/>
        <v>#REF!</v>
      </c>
      <c r="K577" s="39" t="e">
        <f t="shared" si="31"/>
        <v>#REF!</v>
      </c>
      <c r="AC577" s="25" t="s">
        <v>613</v>
      </c>
      <c r="AD577" s="97" t="s">
        <v>293</v>
      </c>
      <c r="AE577" s="220" t="s">
        <v>389</v>
      </c>
      <c r="AF577" s="220"/>
      <c r="AG577" s="220"/>
      <c r="AH577" s="220"/>
      <c r="AI577" s="220"/>
      <c r="AJ577" s="72"/>
      <c r="AK577" s="31">
        <v>457.15</v>
      </c>
      <c r="AL577" s="79">
        <v>0</v>
      </c>
      <c r="AM577" s="39">
        <v>0</v>
      </c>
    </row>
    <row r="578" spans="1:40" ht="14.1" hidden="1" customHeight="1">
      <c r="A578" s="25" t="e">
        <f t="shared" si="45"/>
        <v>#REF!</v>
      </c>
      <c r="B578" s="97" t="s">
        <v>295</v>
      </c>
      <c r="C578" s="220" t="e">
        <f>VLOOKUP(B578,#REF!,2,FALSE)</f>
        <v>#REF!</v>
      </c>
      <c r="D578" s="220"/>
      <c r="E578" s="220"/>
      <c r="F578" s="220"/>
      <c r="G578" s="220"/>
      <c r="H578" s="72"/>
      <c r="I578" s="31" t="e">
        <f>VLOOKUP(B578,#REF!,3,FALSE)</f>
        <v>#REF!</v>
      </c>
      <c r="J578" s="79" t="e">
        <f t="shared" si="46"/>
        <v>#REF!</v>
      </c>
      <c r="K578" s="39" t="e">
        <f t="shared" si="31"/>
        <v>#REF!</v>
      </c>
      <c r="AC578" s="25" t="s">
        <v>613</v>
      </c>
      <c r="AD578" s="97" t="s">
        <v>295</v>
      </c>
      <c r="AE578" s="220" t="s">
        <v>364</v>
      </c>
      <c r="AF578" s="220"/>
      <c r="AG578" s="220"/>
      <c r="AH578" s="220"/>
      <c r="AI578" s="220"/>
      <c r="AJ578" s="72"/>
      <c r="AK578" s="31">
        <v>250.63</v>
      </c>
      <c r="AL578" s="79">
        <v>0</v>
      </c>
      <c r="AM578" s="39">
        <v>0</v>
      </c>
    </row>
    <row r="579" spans="1:40" ht="14.1" hidden="1" customHeight="1">
      <c r="A579" s="25" t="e">
        <f t="shared" si="45"/>
        <v>#REF!</v>
      </c>
      <c r="B579" s="97" t="s">
        <v>265</v>
      </c>
      <c r="C579" s="220" t="e">
        <f>VLOOKUP(B579,#REF!,2,FALSE)</f>
        <v>#REF!</v>
      </c>
      <c r="D579" s="220"/>
      <c r="E579" s="220"/>
      <c r="F579" s="220"/>
      <c r="G579" s="220"/>
      <c r="H579" s="72"/>
      <c r="I579" s="31" t="e">
        <f>VLOOKUP(B579,#REF!,3,FALSE)</f>
        <v>#REF!</v>
      </c>
      <c r="J579" s="79" t="e">
        <f>J572*#REF!</f>
        <v>#REF!</v>
      </c>
      <c r="K579" s="39" t="e">
        <f t="shared" si="31"/>
        <v>#REF!</v>
      </c>
      <c r="AC579" s="25" t="s">
        <v>613</v>
      </c>
      <c r="AD579" s="97" t="s">
        <v>265</v>
      </c>
      <c r="AE579" s="220" t="s">
        <v>398</v>
      </c>
      <c r="AF579" s="220"/>
      <c r="AG579" s="220"/>
      <c r="AH579" s="220"/>
      <c r="AI579" s="220"/>
      <c r="AJ579" s="72"/>
      <c r="AK579" s="31">
        <v>83.53</v>
      </c>
      <c r="AL579" s="79">
        <v>0</v>
      </c>
      <c r="AM579" s="39">
        <v>0</v>
      </c>
    </row>
    <row r="580" spans="1:40" ht="14.1" hidden="1" customHeight="1">
      <c r="A580" s="25" t="e">
        <f t="shared" si="45"/>
        <v>#REF!</v>
      </c>
      <c r="B580" s="97" t="s">
        <v>253</v>
      </c>
      <c r="C580" s="220" t="e">
        <f>VLOOKUP(B580,#REF!,2,FALSE)</f>
        <v>#REF!</v>
      </c>
      <c r="D580" s="220"/>
      <c r="E580" s="220"/>
      <c r="F580" s="220"/>
      <c r="G580" s="220"/>
      <c r="H580" s="72"/>
      <c r="I580" s="31" t="e">
        <f>VLOOKUP(B580,#REF!,3,FALSE)</f>
        <v>#REF!</v>
      </c>
      <c r="J580" s="79" t="e">
        <f>J579</f>
        <v>#REF!</v>
      </c>
      <c r="K580" s="39" t="e">
        <f t="shared" si="31"/>
        <v>#REF!</v>
      </c>
      <c r="AC580" s="25" t="s">
        <v>613</v>
      </c>
      <c r="AD580" s="97" t="s">
        <v>253</v>
      </c>
      <c r="AE580" s="220" t="s">
        <v>402</v>
      </c>
      <c r="AF580" s="220"/>
      <c r="AG580" s="220"/>
      <c r="AH580" s="220"/>
      <c r="AI580" s="220"/>
      <c r="AJ580" s="72"/>
      <c r="AK580" s="31">
        <v>11.66</v>
      </c>
      <c r="AL580" s="79">
        <v>0</v>
      </c>
      <c r="AM580" s="39">
        <v>0</v>
      </c>
    </row>
    <row r="581" spans="1:40" ht="14.1" hidden="1" customHeight="1">
      <c r="A581" s="25" t="e">
        <f t="shared" si="45"/>
        <v>#REF!</v>
      </c>
      <c r="B581" s="97" t="s">
        <v>266</v>
      </c>
      <c r="C581" s="220" t="e">
        <f>VLOOKUP(B581,#REF!,2,FALSE)</f>
        <v>#REF!</v>
      </c>
      <c r="D581" s="220"/>
      <c r="E581" s="220"/>
      <c r="F581" s="220"/>
      <c r="G581" s="220"/>
      <c r="H581" s="72"/>
      <c r="I581" s="31" t="e">
        <f>VLOOKUP(B581,#REF!,3,FALSE)</f>
        <v>#REF!</v>
      </c>
      <c r="J581" s="53" t="e">
        <f>J572*#REF!</f>
        <v>#REF!</v>
      </c>
      <c r="K581" s="39" t="e">
        <f t="shared" si="31"/>
        <v>#REF!</v>
      </c>
      <c r="AC581" s="25" t="s">
        <v>613</v>
      </c>
      <c r="AD581" s="97" t="s">
        <v>266</v>
      </c>
      <c r="AE581" s="220" t="s">
        <v>399</v>
      </c>
      <c r="AF581" s="220"/>
      <c r="AG581" s="220"/>
      <c r="AH581" s="220"/>
      <c r="AI581" s="220"/>
      <c r="AJ581" s="72"/>
      <c r="AK581" s="31">
        <v>154.19999999999999</v>
      </c>
      <c r="AL581" s="53">
        <v>0</v>
      </c>
      <c r="AM581" s="39">
        <v>0</v>
      </c>
    </row>
    <row r="582" spans="1:40" ht="14.1" hidden="1" customHeight="1">
      <c r="A582" s="25" t="e">
        <f t="shared" si="45"/>
        <v>#REF!</v>
      </c>
      <c r="B582" s="97" t="s">
        <v>255</v>
      </c>
      <c r="C582" s="220" t="e">
        <f>VLOOKUP(B582,#REF!,2,FALSE)</f>
        <v>#REF!</v>
      </c>
      <c r="D582" s="220"/>
      <c r="E582" s="220"/>
      <c r="F582" s="220"/>
      <c r="G582" s="220"/>
      <c r="H582" s="72"/>
      <c r="I582" s="31" t="e">
        <f>VLOOKUP(B582,#REF!,3,FALSE)</f>
        <v>#REF!</v>
      </c>
      <c r="J582" s="53" t="e">
        <f>J581</f>
        <v>#REF!</v>
      </c>
      <c r="K582" s="39" t="e">
        <f t="shared" si="31"/>
        <v>#REF!</v>
      </c>
      <c r="AC582" s="25" t="s">
        <v>613</v>
      </c>
      <c r="AD582" s="97" t="s">
        <v>255</v>
      </c>
      <c r="AE582" s="220" t="s">
        <v>403</v>
      </c>
      <c r="AF582" s="220"/>
      <c r="AG582" s="220"/>
      <c r="AH582" s="220"/>
      <c r="AI582" s="220"/>
      <c r="AJ582" s="72"/>
      <c r="AK582" s="31">
        <v>21.87</v>
      </c>
      <c r="AL582" s="53">
        <v>0</v>
      </c>
      <c r="AM582" s="39">
        <v>0</v>
      </c>
    </row>
    <row r="583" spans="1:40" ht="14.1" hidden="1" customHeight="1">
      <c r="A583" s="25" t="e">
        <f t="shared" si="45"/>
        <v>#REF!</v>
      </c>
      <c r="B583" s="99" t="s">
        <v>521</v>
      </c>
      <c r="C583" s="220" t="e">
        <f>VLOOKUP(B583,#REF!,2,FALSE)</f>
        <v>#REF!</v>
      </c>
      <c r="D583" s="220"/>
      <c r="E583" s="220"/>
      <c r="F583" s="220"/>
      <c r="G583" s="220"/>
      <c r="H583" s="74"/>
      <c r="I583" s="31" t="e">
        <f>VLOOKUP(B583,#REF!,3,FALSE)</f>
        <v>#REF!</v>
      </c>
      <c r="J583" s="53" t="e">
        <f>J572*11*1.2</f>
        <v>#REF!</v>
      </c>
      <c r="K583" s="39" t="e">
        <f t="shared" si="31"/>
        <v>#REF!</v>
      </c>
      <c r="AC583" s="25" t="s">
        <v>613</v>
      </c>
      <c r="AD583" s="99" t="s">
        <v>521</v>
      </c>
      <c r="AE583" s="220" t="s">
        <v>522</v>
      </c>
      <c r="AF583" s="220"/>
      <c r="AG583" s="220"/>
      <c r="AH583" s="220"/>
      <c r="AI583" s="220"/>
      <c r="AJ583" s="74"/>
      <c r="AK583" s="31">
        <v>4.9459999999999997</v>
      </c>
      <c r="AL583" s="53">
        <v>0</v>
      </c>
      <c r="AM583" s="39">
        <v>0</v>
      </c>
    </row>
    <row r="584" spans="1:40" ht="14.1" hidden="1" customHeight="1">
      <c r="A584" s="25" t="e">
        <f t="shared" si="45"/>
        <v>#REF!</v>
      </c>
      <c r="B584" s="98" t="s">
        <v>518</v>
      </c>
      <c r="C584" s="220" t="e">
        <f>VLOOKUP(B584,#REF!,2,FALSE)</f>
        <v>#REF!</v>
      </c>
      <c r="D584" s="220"/>
      <c r="E584" s="220"/>
      <c r="F584" s="220"/>
      <c r="G584" s="220"/>
      <c r="H584" s="74"/>
      <c r="I584" s="31" t="e">
        <f>VLOOKUP(B584,#REF!,3,FALSE)</f>
        <v>#REF!</v>
      </c>
      <c r="J584" s="53" t="e">
        <f>J583</f>
        <v>#REF!</v>
      </c>
      <c r="K584" s="39" t="e">
        <f t="shared" si="31"/>
        <v>#REF!</v>
      </c>
      <c r="AC584" s="25" t="s">
        <v>613</v>
      </c>
      <c r="AD584" s="98" t="s">
        <v>518</v>
      </c>
      <c r="AE584" s="220" t="s">
        <v>417</v>
      </c>
      <c r="AF584" s="220"/>
      <c r="AG584" s="220"/>
      <c r="AH584" s="220"/>
      <c r="AI584" s="220"/>
      <c r="AJ584" s="74"/>
      <c r="AK584" s="31">
        <v>15.83</v>
      </c>
      <c r="AL584" s="53">
        <v>0</v>
      </c>
      <c r="AM584" s="39">
        <v>0</v>
      </c>
    </row>
    <row r="585" spans="1:40" ht="14.1" hidden="1" customHeight="1">
      <c r="A585" s="25" t="e">
        <f t="shared" si="45"/>
        <v>#REF!</v>
      </c>
      <c r="B585" s="98" t="s">
        <v>519</v>
      </c>
      <c r="C585" s="220" t="e">
        <f>VLOOKUP(B585,#REF!,2,FALSE)</f>
        <v>#REF!</v>
      </c>
      <c r="D585" s="220"/>
      <c r="E585" s="220"/>
      <c r="F585" s="220"/>
      <c r="G585" s="220"/>
      <c r="H585" s="74"/>
      <c r="I585" s="31" t="e">
        <f>VLOOKUP(B585,#REF!,3,FALSE)</f>
        <v>#REF!</v>
      </c>
      <c r="J585" s="75" t="e">
        <f>J572*((2*2.2)+(2*1.2))</f>
        <v>#REF!</v>
      </c>
      <c r="K585" s="39" t="e">
        <f t="shared" si="31"/>
        <v>#REF!</v>
      </c>
      <c r="AC585" s="25" t="s">
        <v>613</v>
      </c>
      <c r="AD585" s="98" t="s">
        <v>519</v>
      </c>
      <c r="AE585" s="220" t="s">
        <v>418</v>
      </c>
      <c r="AF585" s="220"/>
      <c r="AG585" s="220"/>
      <c r="AH585" s="220"/>
      <c r="AI585" s="220"/>
      <c r="AJ585" s="74"/>
      <c r="AK585" s="31">
        <v>24.19</v>
      </c>
      <c r="AL585" s="75">
        <v>0</v>
      </c>
      <c r="AM585" s="39">
        <v>0</v>
      </c>
    </row>
    <row r="586" spans="1:40" ht="14.1" hidden="1" customHeight="1">
      <c r="A586" s="25" t="e">
        <f t="shared" si="45"/>
        <v>#REF!</v>
      </c>
      <c r="B586" s="100" t="s">
        <v>520</v>
      </c>
      <c r="C586" s="221" t="e">
        <f>#REF!</f>
        <v>#REF!</v>
      </c>
      <c r="D586" s="221"/>
      <c r="E586" s="221"/>
      <c r="F586" s="221"/>
      <c r="G586" s="221"/>
      <c r="H586" s="74"/>
      <c r="I586" s="76" t="e">
        <f>#REF!</f>
        <v>#REF!</v>
      </c>
      <c r="J586" s="53" t="e">
        <f>J575</f>
        <v>#REF!</v>
      </c>
      <c r="K586" s="39" t="e">
        <f t="shared" ref="K586" si="47">I586*J586</f>
        <v>#REF!</v>
      </c>
      <c r="L586" s="5" t="e">
        <f>SUM(K340:K586)</f>
        <v>#REF!</v>
      </c>
      <c r="AC586" s="25" t="s">
        <v>613</v>
      </c>
      <c r="AD586" s="100" t="s">
        <v>520</v>
      </c>
      <c r="AE586" s="221" t="s">
        <v>244</v>
      </c>
      <c r="AF586" s="221"/>
      <c r="AG586" s="221"/>
      <c r="AH586" s="221"/>
      <c r="AI586" s="221"/>
      <c r="AJ586" s="74"/>
      <c r="AK586" s="76">
        <v>3.5</v>
      </c>
      <c r="AL586" s="53">
        <v>0</v>
      </c>
      <c r="AM586" s="39">
        <v>0</v>
      </c>
      <c r="AN586" s="5">
        <v>0</v>
      </c>
    </row>
    <row r="587" spans="1:40" ht="12" customHeight="1">
      <c r="A587" s="25"/>
      <c r="K587" s="128"/>
      <c r="AC587" s="25"/>
      <c r="AD587" s="27"/>
      <c r="AE587" s="27"/>
      <c r="AF587" s="27"/>
      <c r="AG587" s="27"/>
      <c r="AH587" s="27"/>
      <c r="AI587" s="27"/>
      <c r="AJ587" s="27"/>
      <c r="AK587" s="27"/>
      <c r="AL587" s="27"/>
      <c r="AM587" s="128"/>
    </row>
    <row r="588" spans="1:40" ht="20.100000000000001" customHeight="1">
      <c r="A588" s="25"/>
      <c r="B588" s="218" t="s">
        <v>577</v>
      </c>
      <c r="C588" s="219"/>
      <c r="D588" s="219"/>
      <c r="E588" s="219"/>
      <c r="F588" s="219"/>
      <c r="G588" s="216" t="s">
        <v>574</v>
      </c>
      <c r="H588" s="216"/>
      <c r="I588" s="216"/>
      <c r="J588" s="216"/>
      <c r="K588" s="124" t="e">
        <f>#REF!</f>
        <v>#REF!</v>
      </c>
      <c r="AC588" s="25"/>
      <c r="AD588" s="218" t="s">
        <v>577</v>
      </c>
      <c r="AE588" s="219"/>
      <c r="AF588" s="219"/>
      <c r="AG588" s="219"/>
      <c r="AH588" s="219"/>
      <c r="AI588" s="216" t="s">
        <v>574</v>
      </c>
      <c r="AJ588" s="216"/>
      <c r="AK588" s="216"/>
      <c r="AL588" s="216"/>
      <c r="AM588" s="124">
        <v>42.199999999999996</v>
      </c>
    </row>
    <row r="589" spans="1:40" ht="12" customHeight="1">
      <c r="A589" s="25" t="e">
        <f t="shared" ref="A589:A594" si="48">IF(J589=0,"HIDE","")</f>
        <v>#REF!</v>
      </c>
      <c r="B589" s="217" t="s">
        <v>568</v>
      </c>
      <c r="C589" s="217"/>
      <c r="D589" s="217"/>
      <c r="E589" s="217"/>
      <c r="F589" s="217"/>
      <c r="G589" s="217"/>
      <c r="H589" s="217"/>
      <c r="I589" s="80" t="e">
        <f>#REF!</f>
        <v>#REF!</v>
      </c>
      <c r="J589" s="53" t="e">
        <f>#REF!*IF(I589&gt;0,1,0)</f>
        <v>#REF!</v>
      </c>
      <c r="K589" s="34" t="e">
        <f t="shared" ref="K589:K594" si="49">I589*J589</f>
        <v>#REF!</v>
      </c>
      <c r="AC589" s="25" t="s">
        <v>609</v>
      </c>
      <c r="AD589" s="217" t="s">
        <v>568</v>
      </c>
      <c r="AE589" s="217"/>
      <c r="AF589" s="217"/>
      <c r="AG589" s="217"/>
      <c r="AH589" s="217"/>
      <c r="AI589" s="217"/>
      <c r="AJ589" s="217"/>
      <c r="AK589" s="80">
        <v>487.29599999999994</v>
      </c>
      <c r="AL589" s="53">
        <v>1</v>
      </c>
      <c r="AM589" s="34">
        <v>487.29599999999994</v>
      </c>
    </row>
    <row r="590" spans="1:40" ht="12" customHeight="1">
      <c r="A590" s="25" t="e">
        <f t="shared" si="48"/>
        <v>#REF!</v>
      </c>
      <c r="B590" s="217" t="s">
        <v>233</v>
      </c>
      <c r="C590" s="217"/>
      <c r="D590" s="217"/>
      <c r="E590" s="217"/>
      <c r="F590" s="217"/>
      <c r="G590" s="217"/>
      <c r="H590" s="217"/>
      <c r="I590" s="80" t="e">
        <f>#REF!</f>
        <v>#REF!</v>
      </c>
      <c r="J590" s="53" t="e">
        <f>#REF!*IF(I590&gt;0,1,0)</f>
        <v>#REF!</v>
      </c>
      <c r="K590" s="34" t="e">
        <f t="shared" si="49"/>
        <v>#REF!</v>
      </c>
      <c r="AC590" s="25" t="s">
        <v>609</v>
      </c>
      <c r="AD590" s="217" t="s">
        <v>233</v>
      </c>
      <c r="AE590" s="217"/>
      <c r="AF590" s="217"/>
      <c r="AG590" s="217"/>
      <c r="AH590" s="217"/>
      <c r="AI590" s="217"/>
      <c r="AJ590" s="217"/>
      <c r="AK590" s="80">
        <v>406.08</v>
      </c>
      <c r="AL590" s="53">
        <v>1</v>
      </c>
      <c r="AM590" s="34">
        <v>406.08</v>
      </c>
    </row>
    <row r="591" spans="1:40" ht="12" customHeight="1">
      <c r="A591" s="25" t="e">
        <f t="shared" si="48"/>
        <v>#REF!</v>
      </c>
      <c r="B591" s="217" t="s">
        <v>234</v>
      </c>
      <c r="C591" s="217"/>
      <c r="D591" s="217"/>
      <c r="E591" s="217"/>
      <c r="F591" s="217"/>
      <c r="G591" s="217"/>
      <c r="H591" s="217"/>
      <c r="I591" s="80" t="e">
        <f>#REF!</f>
        <v>#REF!</v>
      </c>
      <c r="J591" s="53" t="e">
        <f>#REF!*IF(I591&gt;0,1,0)</f>
        <v>#REF!</v>
      </c>
      <c r="K591" s="34" t="e">
        <f t="shared" si="49"/>
        <v>#REF!</v>
      </c>
      <c r="AC591" s="25" t="s">
        <v>609</v>
      </c>
      <c r="AD591" s="217" t="s">
        <v>234</v>
      </c>
      <c r="AE591" s="217"/>
      <c r="AF591" s="217"/>
      <c r="AG591" s="217"/>
      <c r="AH591" s="217"/>
      <c r="AI591" s="217"/>
      <c r="AJ591" s="217"/>
      <c r="AK591" s="80">
        <v>108.288</v>
      </c>
      <c r="AL591" s="53">
        <v>1</v>
      </c>
      <c r="AM591" s="34">
        <v>108.288</v>
      </c>
    </row>
    <row r="592" spans="1:40" ht="12" customHeight="1">
      <c r="A592" s="25" t="e">
        <f t="shared" si="48"/>
        <v>#REF!</v>
      </c>
      <c r="B592" s="217" t="s">
        <v>235</v>
      </c>
      <c r="C592" s="217"/>
      <c r="D592" s="217"/>
      <c r="E592" s="217"/>
      <c r="F592" s="217"/>
      <c r="G592" s="217"/>
      <c r="H592" s="217"/>
      <c r="I592" s="80" t="e">
        <f>#REF!</f>
        <v>#REF!</v>
      </c>
      <c r="J592" s="53" t="e">
        <f>#REF!*IF(I592&gt;0,1,0)</f>
        <v>#REF!</v>
      </c>
      <c r="K592" s="34" t="e">
        <f t="shared" si="49"/>
        <v>#REF!</v>
      </c>
      <c r="AC592" s="25" t="s">
        <v>609</v>
      </c>
      <c r="AD592" s="217" t="s">
        <v>235</v>
      </c>
      <c r="AE592" s="217"/>
      <c r="AF592" s="217"/>
      <c r="AG592" s="217"/>
      <c r="AH592" s="217"/>
      <c r="AI592" s="217"/>
      <c r="AJ592" s="217"/>
      <c r="AK592" s="80">
        <v>157.91999999999999</v>
      </c>
      <c r="AL592" s="53">
        <v>1</v>
      </c>
      <c r="AM592" s="34">
        <v>157.91999999999999</v>
      </c>
    </row>
    <row r="593" spans="1:40" ht="12" customHeight="1">
      <c r="A593" s="25" t="e">
        <f t="shared" si="48"/>
        <v>#REF!</v>
      </c>
      <c r="B593" s="217" t="s">
        <v>236</v>
      </c>
      <c r="C593" s="217"/>
      <c r="D593" s="217"/>
      <c r="E593" s="217"/>
      <c r="F593" s="217"/>
      <c r="G593" s="217"/>
      <c r="H593" s="217"/>
      <c r="I593" s="80" t="e">
        <f>#REF!</f>
        <v>#REF!</v>
      </c>
      <c r="J593" s="53" t="e">
        <f>#REF!*IF(I593&gt;0,1,0)</f>
        <v>#REF!</v>
      </c>
      <c r="K593" s="34" t="e">
        <f t="shared" si="49"/>
        <v>#REF!</v>
      </c>
      <c r="AC593" s="25" t="s">
        <v>609</v>
      </c>
      <c r="AD593" s="217" t="s">
        <v>236</v>
      </c>
      <c r="AE593" s="217"/>
      <c r="AF593" s="217"/>
      <c r="AG593" s="217"/>
      <c r="AH593" s="217"/>
      <c r="AI593" s="217"/>
      <c r="AJ593" s="217"/>
      <c r="AK593" s="80">
        <v>67.679999999999993</v>
      </c>
      <c r="AL593" s="53">
        <v>1</v>
      </c>
      <c r="AM593" s="34">
        <v>67.679999999999993</v>
      </c>
    </row>
    <row r="594" spans="1:40" ht="12" customHeight="1">
      <c r="A594" s="25" t="e">
        <f t="shared" si="48"/>
        <v>#REF!</v>
      </c>
      <c r="B594" s="217" t="s">
        <v>442</v>
      </c>
      <c r="C594" s="217"/>
      <c r="D594" s="217"/>
      <c r="E594" s="217"/>
      <c r="F594" s="217"/>
      <c r="G594" s="217"/>
      <c r="H594" s="217"/>
      <c r="I594" s="80" t="e">
        <f>3*#REF!</f>
        <v>#REF!</v>
      </c>
      <c r="J594" s="53" t="e">
        <f>#REF!</f>
        <v>#REF!</v>
      </c>
      <c r="K594" s="34" t="e">
        <f t="shared" si="49"/>
        <v>#REF!</v>
      </c>
      <c r="L594" t="e">
        <f>SUM(K589:K594)</f>
        <v>#REF!</v>
      </c>
      <c r="AC594" s="25" t="s">
        <v>609</v>
      </c>
      <c r="AD594" s="217" t="s">
        <v>442</v>
      </c>
      <c r="AE594" s="217"/>
      <c r="AF594" s="217"/>
      <c r="AG594" s="217"/>
      <c r="AH594" s="217"/>
      <c r="AI594" s="217"/>
      <c r="AJ594" s="217"/>
      <c r="AK594" s="80">
        <v>135.35999999999999</v>
      </c>
      <c r="AL594" s="53">
        <v>5</v>
      </c>
      <c r="AM594" s="34">
        <v>676.8</v>
      </c>
      <c r="AN594">
        <v>1904.0640000000001</v>
      </c>
    </row>
    <row r="595" spans="1:40" ht="12" customHeight="1">
      <c r="A595" s="25"/>
      <c r="B595" s="148"/>
      <c r="C595" s="148"/>
      <c r="D595" s="148"/>
      <c r="E595" s="148"/>
      <c r="F595" s="148"/>
      <c r="G595" s="148"/>
      <c r="H595" s="148"/>
      <c r="I595" s="80"/>
      <c r="J595" s="53"/>
      <c r="K595" s="34"/>
      <c r="AC595" s="25"/>
      <c r="AD595" s="148"/>
      <c r="AE595" s="148"/>
      <c r="AF595" s="148"/>
      <c r="AG595" s="148"/>
      <c r="AH595" s="148"/>
      <c r="AI595" s="148"/>
      <c r="AJ595" s="148"/>
      <c r="AK595" s="80"/>
      <c r="AL595" s="53"/>
      <c r="AM595" s="34"/>
    </row>
    <row r="596" spans="1:40" ht="20.100000000000001" customHeight="1">
      <c r="A596" s="25"/>
      <c r="B596" s="218" t="s">
        <v>576</v>
      </c>
      <c r="C596" s="219"/>
      <c r="D596" s="219"/>
      <c r="E596" s="219"/>
      <c r="F596" s="219"/>
      <c r="G596" s="216" t="s">
        <v>574</v>
      </c>
      <c r="H596" s="216"/>
      <c r="I596" s="216"/>
      <c r="J596" s="216"/>
      <c r="K596" s="124" t="e">
        <f>#REF!</f>
        <v>#REF!</v>
      </c>
      <c r="AC596" s="25"/>
      <c r="AD596" s="218" t="s">
        <v>576</v>
      </c>
      <c r="AE596" s="219"/>
      <c r="AF596" s="219"/>
      <c r="AG596" s="219"/>
      <c r="AH596" s="219"/>
      <c r="AI596" s="216" t="s">
        <v>574</v>
      </c>
      <c r="AJ596" s="216"/>
      <c r="AK596" s="216"/>
      <c r="AL596" s="216"/>
      <c r="AM596" s="124">
        <v>11.5</v>
      </c>
    </row>
    <row r="597" spans="1:40" ht="12" customHeight="1">
      <c r="A597" s="25" t="e">
        <f t="shared" ref="A597:A603" si="50">IF(J597=0,"HIDE","")</f>
        <v>#REF!</v>
      </c>
      <c r="B597" s="217" t="s">
        <v>444</v>
      </c>
      <c r="C597" s="217"/>
      <c r="D597" s="217"/>
      <c r="E597" s="217"/>
      <c r="F597" s="217"/>
      <c r="G597" s="217"/>
      <c r="H597" s="217"/>
      <c r="I597" s="81" t="e">
        <f>#REF!</f>
        <v>#REF!</v>
      </c>
      <c r="J597" s="53" t="e">
        <f t="shared" ref="J597:J603" si="51">IF(I597&gt;0,1,0)</f>
        <v>#REF!</v>
      </c>
      <c r="K597" s="34" t="e">
        <f t="shared" ref="K597:K603" si="52">I597*J597</f>
        <v>#REF!</v>
      </c>
      <c r="AC597" s="25" t="s">
        <v>609</v>
      </c>
      <c r="AD597" s="217" t="s">
        <v>444</v>
      </c>
      <c r="AE597" s="217"/>
      <c r="AF597" s="217"/>
      <c r="AG597" s="217"/>
      <c r="AH597" s="217"/>
      <c r="AI597" s="217"/>
      <c r="AJ597" s="217"/>
      <c r="AK597" s="81">
        <v>135.35999999999999</v>
      </c>
      <c r="AL597" s="53">
        <v>1</v>
      </c>
      <c r="AM597" s="34">
        <v>135.35999999999999</v>
      </c>
    </row>
    <row r="598" spans="1:40" ht="12" customHeight="1">
      <c r="A598" s="25" t="e">
        <f t="shared" si="50"/>
        <v>#REF!</v>
      </c>
      <c r="B598" s="217" t="s">
        <v>443</v>
      </c>
      <c r="C598" s="217"/>
      <c r="D598" s="217"/>
      <c r="E598" s="217"/>
      <c r="F598" s="217"/>
      <c r="G598" s="217"/>
      <c r="H598" s="217"/>
      <c r="I598" s="81" t="e">
        <f>#REF!</f>
        <v>#REF!</v>
      </c>
      <c r="J598" s="53" t="e">
        <f t="shared" si="51"/>
        <v>#REF!</v>
      </c>
      <c r="K598" s="34" t="e">
        <f t="shared" si="52"/>
        <v>#REF!</v>
      </c>
      <c r="AC598" s="25" t="s">
        <v>609</v>
      </c>
      <c r="AD598" s="217" t="s">
        <v>443</v>
      </c>
      <c r="AE598" s="217"/>
      <c r="AF598" s="217"/>
      <c r="AG598" s="217"/>
      <c r="AH598" s="217"/>
      <c r="AI598" s="217"/>
      <c r="AJ598" s="217"/>
      <c r="AK598" s="81">
        <v>112.8</v>
      </c>
      <c r="AL598" s="53">
        <v>1</v>
      </c>
      <c r="AM598" s="34">
        <v>112.8</v>
      </c>
    </row>
    <row r="599" spans="1:40" ht="12" customHeight="1">
      <c r="A599" s="25" t="e">
        <f t="shared" si="50"/>
        <v>#REF!</v>
      </c>
      <c r="B599" s="217" t="s">
        <v>445</v>
      </c>
      <c r="C599" s="217"/>
      <c r="D599" s="217"/>
      <c r="E599" s="217"/>
      <c r="F599" s="217"/>
      <c r="G599" s="217"/>
      <c r="H599" s="217"/>
      <c r="I599" s="81" t="e">
        <f>#REF!</f>
        <v>#REF!</v>
      </c>
      <c r="J599" s="53" t="e">
        <f t="shared" si="51"/>
        <v>#REF!</v>
      </c>
      <c r="K599" s="34" t="e">
        <f t="shared" si="52"/>
        <v>#REF!</v>
      </c>
      <c r="AC599" s="25" t="s">
        <v>609</v>
      </c>
      <c r="AD599" s="217" t="s">
        <v>445</v>
      </c>
      <c r="AE599" s="217"/>
      <c r="AF599" s="217"/>
      <c r="AG599" s="217"/>
      <c r="AH599" s="217"/>
      <c r="AI599" s="217"/>
      <c r="AJ599" s="217"/>
      <c r="AK599" s="81">
        <v>180.48</v>
      </c>
      <c r="AL599" s="53">
        <v>1</v>
      </c>
      <c r="AM599" s="34">
        <v>180.48</v>
      </c>
    </row>
    <row r="600" spans="1:40" ht="12" hidden="1" customHeight="1">
      <c r="A600" s="25" t="e">
        <f t="shared" si="50"/>
        <v>#REF!</v>
      </c>
      <c r="B600" s="217" t="s">
        <v>446</v>
      </c>
      <c r="C600" s="217"/>
      <c r="D600" s="217"/>
      <c r="E600" s="217"/>
      <c r="F600" s="217"/>
      <c r="G600" s="217"/>
      <c r="H600" s="217"/>
      <c r="I600" s="81" t="e">
        <f>#REF!</f>
        <v>#REF!</v>
      </c>
      <c r="J600" s="53" t="e">
        <f t="shared" si="51"/>
        <v>#REF!</v>
      </c>
      <c r="K600" s="34" t="e">
        <f t="shared" si="52"/>
        <v>#REF!</v>
      </c>
      <c r="AC600" s="25" t="s">
        <v>613</v>
      </c>
      <c r="AD600" s="217" t="s">
        <v>446</v>
      </c>
      <c r="AE600" s="217"/>
      <c r="AF600" s="217"/>
      <c r="AG600" s="217"/>
      <c r="AH600" s="217"/>
      <c r="AI600" s="217"/>
      <c r="AJ600" s="217"/>
      <c r="AK600" s="81">
        <v>0</v>
      </c>
      <c r="AL600" s="53">
        <v>0</v>
      </c>
      <c r="AM600" s="34">
        <v>0</v>
      </c>
    </row>
    <row r="601" spans="1:40" ht="12" customHeight="1">
      <c r="A601" s="25" t="e">
        <f t="shared" si="50"/>
        <v>#REF!</v>
      </c>
      <c r="B601" s="217" t="s">
        <v>447</v>
      </c>
      <c r="C601" s="217"/>
      <c r="D601" s="217"/>
      <c r="E601" s="217"/>
      <c r="F601" s="217"/>
      <c r="G601" s="217"/>
      <c r="H601" s="217"/>
      <c r="I601" s="81" t="e">
        <f>#REF!</f>
        <v>#REF!</v>
      </c>
      <c r="J601" s="53" t="e">
        <f t="shared" si="51"/>
        <v>#REF!</v>
      </c>
      <c r="K601" s="34" t="e">
        <f t="shared" si="52"/>
        <v>#REF!</v>
      </c>
      <c r="AC601" s="25" t="s">
        <v>609</v>
      </c>
      <c r="AD601" s="217" t="s">
        <v>447</v>
      </c>
      <c r="AE601" s="217"/>
      <c r="AF601" s="217"/>
      <c r="AG601" s="217"/>
      <c r="AH601" s="217"/>
      <c r="AI601" s="217"/>
      <c r="AJ601" s="217"/>
      <c r="AK601" s="81">
        <v>90.24</v>
      </c>
      <c r="AL601" s="53">
        <v>1</v>
      </c>
      <c r="AM601" s="34">
        <v>90.24</v>
      </c>
    </row>
    <row r="602" spans="1:40" ht="12" hidden="1" customHeight="1">
      <c r="A602" s="25" t="e">
        <f t="shared" si="50"/>
        <v>#REF!</v>
      </c>
      <c r="B602" s="217" t="s">
        <v>448</v>
      </c>
      <c r="C602" s="217"/>
      <c r="D602" s="217"/>
      <c r="E602" s="217"/>
      <c r="F602" s="217"/>
      <c r="G602" s="217"/>
      <c r="H602" s="217"/>
      <c r="I602" s="81" t="e">
        <f>#REF!</f>
        <v>#REF!</v>
      </c>
      <c r="J602" s="53" t="e">
        <f t="shared" si="51"/>
        <v>#REF!</v>
      </c>
      <c r="K602" s="34" t="e">
        <f t="shared" si="52"/>
        <v>#REF!</v>
      </c>
      <c r="AC602" s="25" t="s">
        <v>613</v>
      </c>
      <c r="AD602" s="217" t="s">
        <v>448</v>
      </c>
      <c r="AE602" s="217"/>
      <c r="AF602" s="217"/>
      <c r="AG602" s="217"/>
      <c r="AH602" s="217"/>
      <c r="AI602" s="217"/>
      <c r="AJ602" s="217"/>
      <c r="AK602" s="81">
        <v>0</v>
      </c>
      <c r="AL602" s="53">
        <v>0</v>
      </c>
      <c r="AM602" s="34">
        <v>0</v>
      </c>
    </row>
    <row r="603" spans="1:40" ht="12" hidden="1" customHeight="1">
      <c r="A603" s="25" t="e">
        <f t="shared" si="50"/>
        <v>#REF!</v>
      </c>
      <c r="B603" s="217" t="s">
        <v>449</v>
      </c>
      <c r="C603" s="217"/>
      <c r="D603" s="217"/>
      <c r="E603" s="217"/>
      <c r="F603" s="217"/>
      <c r="G603" s="217"/>
      <c r="H603" s="217"/>
      <c r="I603" s="82" t="e">
        <f>#REF!</f>
        <v>#REF!</v>
      </c>
      <c r="J603" s="53" t="e">
        <f t="shared" si="51"/>
        <v>#REF!</v>
      </c>
      <c r="K603" s="34" t="e">
        <f t="shared" si="52"/>
        <v>#REF!</v>
      </c>
      <c r="L603" t="e">
        <f>SUM(K597:K603)</f>
        <v>#REF!</v>
      </c>
      <c r="AC603" s="25" t="s">
        <v>613</v>
      </c>
      <c r="AD603" s="217" t="s">
        <v>449</v>
      </c>
      <c r="AE603" s="217"/>
      <c r="AF603" s="217"/>
      <c r="AG603" s="217"/>
      <c r="AH603" s="217"/>
      <c r="AI603" s="217"/>
      <c r="AJ603" s="217"/>
      <c r="AK603" s="82">
        <v>0</v>
      </c>
      <c r="AL603" s="53">
        <v>0</v>
      </c>
      <c r="AM603" s="34">
        <v>0</v>
      </c>
      <c r="AN603">
        <v>518.88</v>
      </c>
    </row>
    <row r="604" spans="1:40" ht="12" customHeight="1">
      <c r="A604" s="25"/>
      <c r="I604" s="83"/>
      <c r="K604" s="34"/>
      <c r="AC604" s="25"/>
      <c r="AD604" s="27"/>
      <c r="AE604" s="27"/>
      <c r="AF604" s="27"/>
      <c r="AG604" s="27"/>
      <c r="AH604" s="27"/>
      <c r="AI604" s="27"/>
      <c r="AJ604" s="27"/>
      <c r="AK604" s="83"/>
      <c r="AL604" s="27"/>
      <c r="AM604" s="34"/>
    </row>
    <row r="605" spans="1:40" ht="20.100000000000001" customHeight="1">
      <c r="A605" s="25"/>
      <c r="B605" s="122" t="s">
        <v>575</v>
      </c>
      <c r="C605" s="123"/>
      <c r="D605" s="123"/>
      <c r="E605" s="123"/>
      <c r="F605" s="123"/>
      <c r="G605" s="216" t="s">
        <v>574</v>
      </c>
      <c r="H605" s="216"/>
      <c r="I605" s="216"/>
      <c r="J605" s="216"/>
      <c r="K605" s="124" t="e">
        <f>#REF!</f>
        <v>#REF!</v>
      </c>
      <c r="AC605" s="25"/>
      <c r="AD605" s="122" t="s">
        <v>575</v>
      </c>
      <c r="AE605" s="123"/>
      <c r="AF605" s="123"/>
      <c r="AG605" s="123"/>
      <c r="AH605" s="123"/>
      <c r="AI605" s="216" t="s">
        <v>574</v>
      </c>
      <c r="AJ605" s="216"/>
      <c r="AK605" s="216"/>
      <c r="AL605" s="216"/>
      <c r="AM605" s="124">
        <v>3.5</v>
      </c>
    </row>
    <row r="606" spans="1:40" ht="12" customHeight="1">
      <c r="A606" s="25" t="e">
        <f t="shared" ref="A606:A610" si="53">IF(J606=0,"HIDE","")</f>
        <v>#REF!</v>
      </c>
      <c r="B606" s="215" t="s">
        <v>437</v>
      </c>
      <c r="C606" s="215"/>
      <c r="D606" s="215"/>
      <c r="E606" s="215"/>
      <c r="F606" s="215"/>
      <c r="G606" s="215"/>
      <c r="H606" s="215"/>
      <c r="I606" s="82" t="e">
        <f>#REF!</f>
        <v>#REF!</v>
      </c>
      <c r="J606" s="53" t="e">
        <f>IF(I606&gt;0,1,0)</f>
        <v>#REF!</v>
      </c>
      <c r="K606" s="34" t="e">
        <f t="shared" ref="K606:K610" si="54">I606*J606</f>
        <v>#REF!</v>
      </c>
      <c r="AC606" s="25" t="s">
        <v>609</v>
      </c>
      <c r="AD606" s="215" t="s">
        <v>437</v>
      </c>
      <c r="AE606" s="215"/>
      <c r="AF606" s="215"/>
      <c r="AG606" s="215"/>
      <c r="AH606" s="215"/>
      <c r="AI606" s="215"/>
      <c r="AJ606" s="215"/>
      <c r="AK606" s="82">
        <v>141.4</v>
      </c>
      <c r="AL606" s="53">
        <v>1</v>
      </c>
      <c r="AM606" s="34">
        <v>141.4</v>
      </c>
    </row>
    <row r="607" spans="1:40" ht="12" customHeight="1">
      <c r="A607" s="25" t="e">
        <f t="shared" si="53"/>
        <v>#REF!</v>
      </c>
      <c r="B607" s="215" t="s">
        <v>438</v>
      </c>
      <c r="C607" s="215"/>
      <c r="D607" s="215"/>
      <c r="E607" s="215"/>
      <c r="F607" s="215"/>
      <c r="G607" s="215"/>
      <c r="H607" s="215"/>
      <c r="I607" s="82" t="e">
        <f>#REF!</f>
        <v>#REF!</v>
      </c>
      <c r="J607" s="53" t="e">
        <f t="shared" ref="J607:J610" si="55">IF(I607&gt;0,1,0)</f>
        <v>#REF!</v>
      </c>
      <c r="K607" s="34" t="e">
        <f t="shared" si="54"/>
        <v>#REF!</v>
      </c>
      <c r="AC607" s="25" t="s">
        <v>609</v>
      </c>
      <c r="AD607" s="215" t="s">
        <v>438</v>
      </c>
      <c r="AE607" s="215"/>
      <c r="AF607" s="215"/>
      <c r="AG607" s="215"/>
      <c r="AH607" s="215"/>
      <c r="AI607" s="215"/>
      <c r="AJ607" s="215"/>
      <c r="AK607" s="82">
        <v>56.56</v>
      </c>
      <c r="AL607" s="53">
        <v>1</v>
      </c>
      <c r="AM607" s="34">
        <v>56.56</v>
      </c>
    </row>
    <row r="608" spans="1:40" ht="12" hidden="1" customHeight="1">
      <c r="A608" s="25" t="e">
        <f t="shared" si="53"/>
        <v>#REF!</v>
      </c>
      <c r="B608" s="215" t="s">
        <v>439</v>
      </c>
      <c r="C608" s="215"/>
      <c r="D608" s="215"/>
      <c r="E608" s="215"/>
      <c r="F608" s="215"/>
      <c r="G608" s="215"/>
      <c r="H608" s="215"/>
      <c r="I608" s="82" t="e">
        <f>#REF!</f>
        <v>#REF!</v>
      </c>
      <c r="J608" s="53" t="e">
        <f t="shared" si="55"/>
        <v>#REF!</v>
      </c>
      <c r="K608" s="34" t="e">
        <f t="shared" si="54"/>
        <v>#REF!</v>
      </c>
      <c r="AC608" s="25" t="s">
        <v>613</v>
      </c>
      <c r="AD608" s="215" t="s">
        <v>439</v>
      </c>
      <c r="AE608" s="215"/>
      <c r="AF608" s="215"/>
      <c r="AG608" s="215"/>
      <c r="AH608" s="215"/>
      <c r="AI608" s="215"/>
      <c r="AJ608" s="215"/>
      <c r="AK608" s="82">
        <v>0</v>
      </c>
      <c r="AL608" s="53">
        <v>0</v>
      </c>
      <c r="AM608" s="34">
        <v>0</v>
      </c>
    </row>
    <row r="609" spans="1:40" ht="12" hidden="1" customHeight="1">
      <c r="A609" s="25" t="e">
        <f t="shared" si="53"/>
        <v>#REF!</v>
      </c>
      <c r="B609" s="215" t="s">
        <v>440</v>
      </c>
      <c r="C609" s="215"/>
      <c r="D609" s="215"/>
      <c r="E609" s="215"/>
      <c r="F609" s="215"/>
      <c r="G609" s="215"/>
      <c r="H609" s="215"/>
      <c r="I609" s="82" t="e">
        <f>#REF!</f>
        <v>#REF!</v>
      </c>
      <c r="J609" s="53" t="e">
        <f t="shared" si="55"/>
        <v>#REF!</v>
      </c>
      <c r="K609" s="34" t="e">
        <f t="shared" si="54"/>
        <v>#REF!</v>
      </c>
      <c r="AC609" s="25" t="s">
        <v>613</v>
      </c>
      <c r="AD609" s="215" t="s">
        <v>440</v>
      </c>
      <c r="AE609" s="215"/>
      <c r="AF609" s="215"/>
      <c r="AG609" s="215"/>
      <c r="AH609" s="215"/>
      <c r="AI609" s="215"/>
      <c r="AJ609" s="215"/>
      <c r="AK609" s="82">
        <v>0</v>
      </c>
      <c r="AL609" s="53">
        <v>0</v>
      </c>
      <c r="AM609" s="34">
        <v>0</v>
      </c>
    </row>
    <row r="610" spans="1:40" ht="12" hidden="1" customHeight="1">
      <c r="A610" s="25" t="e">
        <f t="shared" si="53"/>
        <v>#REF!</v>
      </c>
      <c r="B610" s="215" t="s">
        <v>441</v>
      </c>
      <c r="C610" s="215"/>
      <c r="D610" s="215"/>
      <c r="E610" s="215"/>
      <c r="F610" s="215"/>
      <c r="G610" s="215"/>
      <c r="H610" s="215"/>
      <c r="I610" s="82" t="e">
        <f>#REF!</f>
        <v>#REF!</v>
      </c>
      <c r="J610" s="53" t="e">
        <f t="shared" si="55"/>
        <v>#REF!</v>
      </c>
      <c r="K610" s="34" t="e">
        <f t="shared" si="54"/>
        <v>#REF!</v>
      </c>
      <c r="L610" t="e">
        <f>SUM(K606:K610)</f>
        <v>#REF!</v>
      </c>
      <c r="AC610" s="25" t="s">
        <v>613</v>
      </c>
      <c r="AD610" s="215" t="s">
        <v>441</v>
      </c>
      <c r="AE610" s="215"/>
      <c r="AF610" s="215"/>
      <c r="AG610" s="215"/>
      <c r="AH610" s="215"/>
      <c r="AI610" s="215"/>
      <c r="AJ610" s="215"/>
      <c r="AK610" s="82">
        <v>0</v>
      </c>
      <c r="AL610" s="53">
        <v>0</v>
      </c>
      <c r="AM610" s="34">
        <v>0</v>
      </c>
      <c r="AN610">
        <v>197.96</v>
      </c>
    </row>
    <row r="611" spans="1:40" ht="12" customHeight="1">
      <c r="A611" s="25"/>
      <c r="K611" s="128"/>
      <c r="AC611" s="25"/>
      <c r="AD611" s="27"/>
      <c r="AE611" s="27"/>
      <c r="AF611" s="27"/>
      <c r="AG611" s="27"/>
      <c r="AH611" s="27"/>
      <c r="AI611" s="27"/>
      <c r="AJ611" s="27"/>
      <c r="AK611" s="27"/>
      <c r="AL611" s="27"/>
      <c r="AM611" s="128"/>
    </row>
    <row r="612" spans="1:40" ht="20.100000000000001" customHeight="1">
      <c r="A612" s="25"/>
      <c r="B612" s="122" t="s">
        <v>573</v>
      </c>
      <c r="C612" s="123"/>
      <c r="D612" s="123"/>
      <c r="E612" s="123"/>
      <c r="F612" s="123"/>
      <c r="G612" s="216" t="s">
        <v>574</v>
      </c>
      <c r="H612" s="216"/>
      <c r="I612" s="216"/>
      <c r="J612" s="216"/>
      <c r="K612" s="124" t="e">
        <f>#REF!</f>
        <v>#REF!</v>
      </c>
      <c r="AC612" s="25"/>
      <c r="AD612" s="122" t="s">
        <v>573</v>
      </c>
      <c r="AE612" s="123"/>
      <c r="AF612" s="123"/>
      <c r="AG612" s="123"/>
      <c r="AH612" s="123"/>
      <c r="AI612" s="216" t="s">
        <v>574</v>
      </c>
      <c r="AJ612" s="216"/>
      <c r="AK612" s="216"/>
      <c r="AL612" s="216"/>
      <c r="AM612" s="124">
        <v>24</v>
      </c>
    </row>
    <row r="613" spans="1:40" ht="12" customHeight="1">
      <c r="A613" s="25" t="e">
        <f t="shared" ref="A613:A621" si="56">IF(J613=0,"HIDE","")</f>
        <v>#REF!</v>
      </c>
      <c r="B613" s="212" t="s">
        <v>450</v>
      </c>
      <c r="C613" s="212"/>
      <c r="D613" s="212"/>
      <c r="E613" s="212"/>
      <c r="F613" s="212"/>
      <c r="G613" s="212"/>
      <c r="H613" s="212"/>
      <c r="I613" s="82" t="e">
        <f>#REF!</f>
        <v>#REF!</v>
      </c>
      <c r="J613" s="53" t="e">
        <f t="shared" ref="J613:J621" si="57">IF(I613&gt;0,1,0)</f>
        <v>#REF!</v>
      </c>
      <c r="K613" s="34" t="e">
        <f t="shared" ref="K613:K621" si="58">I613*J613</f>
        <v>#REF!</v>
      </c>
      <c r="AC613" s="25" t="s">
        <v>609</v>
      </c>
      <c r="AD613" s="212" t="s">
        <v>450</v>
      </c>
      <c r="AE613" s="212"/>
      <c r="AF613" s="212"/>
      <c r="AG613" s="212"/>
      <c r="AH613" s="212"/>
      <c r="AI613" s="212"/>
      <c r="AJ613" s="212"/>
      <c r="AK613" s="82">
        <v>339.36</v>
      </c>
      <c r="AL613" s="53">
        <v>1</v>
      </c>
      <c r="AM613" s="34">
        <v>339.36</v>
      </c>
    </row>
    <row r="614" spans="1:40" ht="12" customHeight="1">
      <c r="A614" s="25" t="e">
        <f t="shared" si="56"/>
        <v>#REF!</v>
      </c>
      <c r="B614" s="212" t="s">
        <v>451</v>
      </c>
      <c r="C614" s="212"/>
      <c r="D614" s="212"/>
      <c r="E614" s="212"/>
      <c r="F614" s="212"/>
      <c r="G614" s="212"/>
      <c r="H614" s="212"/>
      <c r="I614" s="82" t="e">
        <f>#REF!</f>
        <v>#REF!</v>
      </c>
      <c r="J614" s="53" t="e">
        <f t="shared" si="57"/>
        <v>#REF!</v>
      </c>
      <c r="K614" s="34" t="e">
        <f t="shared" si="58"/>
        <v>#REF!</v>
      </c>
      <c r="AC614" s="25" t="s">
        <v>609</v>
      </c>
      <c r="AD614" s="212" t="s">
        <v>451</v>
      </c>
      <c r="AE614" s="212"/>
      <c r="AF614" s="212"/>
      <c r="AG614" s="212"/>
      <c r="AH614" s="212"/>
      <c r="AI614" s="212"/>
      <c r="AJ614" s="212"/>
      <c r="AK614" s="82">
        <v>127.26</v>
      </c>
      <c r="AL614" s="53">
        <v>1</v>
      </c>
      <c r="AM614" s="34">
        <v>127.26</v>
      </c>
    </row>
    <row r="615" spans="1:40" ht="12" customHeight="1">
      <c r="A615" s="25" t="e">
        <f t="shared" si="56"/>
        <v>#REF!</v>
      </c>
      <c r="B615" s="212" t="s">
        <v>452</v>
      </c>
      <c r="C615" s="212"/>
      <c r="D615" s="212"/>
      <c r="E615" s="212"/>
      <c r="F615" s="212"/>
      <c r="G615" s="212"/>
      <c r="H615" s="212"/>
      <c r="I615" s="82" t="e">
        <f>#REF!</f>
        <v>#REF!</v>
      </c>
      <c r="J615" s="53" t="e">
        <f t="shared" si="57"/>
        <v>#REF!</v>
      </c>
      <c r="K615" s="34" t="e">
        <f t="shared" si="58"/>
        <v>#REF!</v>
      </c>
      <c r="AC615" s="25" t="s">
        <v>609</v>
      </c>
      <c r="AD615" s="212" t="s">
        <v>452</v>
      </c>
      <c r="AE615" s="212"/>
      <c r="AF615" s="212"/>
      <c r="AG615" s="212"/>
      <c r="AH615" s="212"/>
      <c r="AI615" s="212"/>
      <c r="AJ615" s="212"/>
      <c r="AK615" s="82">
        <v>28.28</v>
      </c>
      <c r="AL615" s="53">
        <v>1</v>
      </c>
      <c r="AM615" s="34">
        <v>28.28</v>
      </c>
    </row>
    <row r="616" spans="1:40" ht="12" customHeight="1">
      <c r="A616" s="25" t="e">
        <f t="shared" si="56"/>
        <v>#REF!</v>
      </c>
      <c r="B616" s="212" t="s">
        <v>453</v>
      </c>
      <c r="C616" s="212"/>
      <c r="D616" s="212"/>
      <c r="E616" s="212"/>
      <c r="F616" s="212"/>
      <c r="G616" s="212"/>
      <c r="H616" s="212"/>
      <c r="I616" s="82" t="e">
        <f>#REF!</f>
        <v>#REF!</v>
      </c>
      <c r="J616" s="53" t="e">
        <f t="shared" si="57"/>
        <v>#REF!</v>
      </c>
      <c r="K616" s="34" t="e">
        <f t="shared" si="58"/>
        <v>#REF!</v>
      </c>
      <c r="AC616" s="25" t="s">
        <v>609</v>
      </c>
      <c r="AD616" s="212" t="s">
        <v>453</v>
      </c>
      <c r="AE616" s="212"/>
      <c r="AF616" s="212"/>
      <c r="AG616" s="212"/>
      <c r="AH616" s="212"/>
      <c r="AI616" s="212"/>
      <c r="AJ616" s="212"/>
      <c r="AK616" s="82">
        <v>56.56</v>
      </c>
      <c r="AL616" s="53">
        <v>1</v>
      </c>
      <c r="AM616" s="34">
        <v>56.56</v>
      </c>
    </row>
    <row r="617" spans="1:40" ht="12" hidden="1" customHeight="1">
      <c r="A617" s="25" t="e">
        <f t="shared" si="56"/>
        <v>#REF!</v>
      </c>
      <c r="B617" s="212" t="s">
        <v>456</v>
      </c>
      <c r="C617" s="212"/>
      <c r="D617" s="212"/>
      <c r="E617" s="212"/>
      <c r="F617" s="212"/>
      <c r="G617" s="212"/>
      <c r="H617" s="212"/>
      <c r="I617" s="82" t="e">
        <f>#REF!</f>
        <v>#REF!</v>
      </c>
      <c r="J617" s="53" t="e">
        <f t="shared" si="57"/>
        <v>#REF!</v>
      </c>
      <c r="K617" s="34" t="e">
        <f t="shared" si="58"/>
        <v>#REF!</v>
      </c>
      <c r="AC617" s="25" t="s">
        <v>613</v>
      </c>
      <c r="AD617" s="212" t="s">
        <v>456</v>
      </c>
      <c r="AE617" s="212"/>
      <c r="AF617" s="212"/>
      <c r="AG617" s="212"/>
      <c r="AH617" s="212"/>
      <c r="AI617" s="212"/>
      <c r="AJ617" s="212"/>
      <c r="AK617" s="82">
        <v>0</v>
      </c>
      <c r="AL617" s="53">
        <v>0</v>
      </c>
      <c r="AM617" s="34">
        <v>0</v>
      </c>
    </row>
    <row r="618" spans="1:40" ht="12" hidden="1" customHeight="1">
      <c r="A618" s="25" t="e">
        <f t="shared" si="56"/>
        <v>#REF!</v>
      </c>
      <c r="B618" s="212" t="s">
        <v>455</v>
      </c>
      <c r="C618" s="212"/>
      <c r="D618" s="212"/>
      <c r="E618" s="212"/>
      <c r="F618" s="212"/>
      <c r="G618" s="212"/>
      <c r="H618" s="212"/>
      <c r="I618" s="82" t="e">
        <f>#REF!</f>
        <v>#REF!</v>
      </c>
      <c r="J618" s="53" t="e">
        <f t="shared" si="57"/>
        <v>#REF!</v>
      </c>
      <c r="K618" s="34" t="e">
        <f t="shared" si="58"/>
        <v>#REF!</v>
      </c>
      <c r="AC618" s="25" t="s">
        <v>613</v>
      </c>
      <c r="AD618" s="212" t="s">
        <v>455</v>
      </c>
      <c r="AE618" s="212"/>
      <c r="AF618" s="212"/>
      <c r="AG618" s="212"/>
      <c r="AH618" s="212"/>
      <c r="AI618" s="212"/>
      <c r="AJ618" s="212"/>
      <c r="AK618" s="82">
        <v>0</v>
      </c>
      <c r="AL618" s="53">
        <v>0</v>
      </c>
      <c r="AM618" s="34">
        <v>0</v>
      </c>
    </row>
    <row r="619" spans="1:40" ht="12" customHeight="1">
      <c r="A619" s="25" t="e">
        <f t="shared" si="56"/>
        <v>#REF!</v>
      </c>
      <c r="B619" s="212" t="s">
        <v>454</v>
      </c>
      <c r="C619" s="212"/>
      <c r="D619" s="212"/>
      <c r="E619" s="212"/>
      <c r="F619" s="212"/>
      <c r="G619" s="212"/>
      <c r="H619" s="212"/>
      <c r="I619" s="82" t="e">
        <f>#REF!</f>
        <v>#REF!</v>
      </c>
      <c r="J619" s="53" t="e">
        <f t="shared" si="57"/>
        <v>#REF!</v>
      </c>
      <c r="K619" s="34" t="e">
        <f t="shared" si="58"/>
        <v>#REF!</v>
      </c>
      <c r="AC619" s="25" t="s">
        <v>609</v>
      </c>
      <c r="AD619" s="212" t="s">
        <v>454</v>
      </c>
      <c r="AE619" s="212"/>
      <c r="AF619" s="212"/>
      <c r="AG619" s="212"/>
      <c r="AH619" s="212"/>
      <c r="AI619" s="212"/>
      <c r="AJ619" s="212"/>
      <c r="AK619" s="82">
        <v>565.6</v>
      </c>
      <c r="AL619" s="53">
        <v>1</v>
      </c>
      <c r="AM619" s="34">
        <v>565.6</v>
      </c>
    </row>
    <row r="620" spans="1:40" ht="12" customHeight="1">
      <c r="A620" s="25" t="e">
        <f t="shared" si="56"/>
        <v>#REF!</v>
      </c>
      <c r="B620" s="212" t="s">
        <v>457</v>
      </c>
      <c r="C620" s="212"/>
      <c r="D620" s="212"/>
      <c r="E620" s="212"/>
      <c r="F620" s="212"/>
      <c r="G620" s="212"/>
      <c r="H620" s="212"/>
      <c r="I620" s="82" t="e">
        <f>#REF!</f>
        <v>#REF!</v>
      </c>
      <c r="J620" s="53" t="e">
        <f t="shared" si="57"/>
        <v>#REF!</v>
      </c>
      <c r="K620" s="34" t="e">
        <f t="shared" si="58"/>
        <v>#REF!</v>
      </c>
      <c r="AC620" s="25" t="s">
        <v>609</v>
      </c>
      <c r="AD620" s="212" t="s">
        <v>457</v>
      </c>
      <c r="AE620" s="212"/>
      <c r="AF620" s="212"/>
      <c r="AG620" s="212"/>
      <c r="AH620" s="212"/>
      <c r="AI620" s="212"/>
      <c r="AJ620" s="212"/>
      <c r="AK620" s="82">
        <v>169.68</v>
      </c>
      <c r="AL620" s="53">
        <v>1</v>
      </c>
      <c r="AM620" s="34">
        <v>169.68</v>
      </c>
    </row>
    <row r="621" spans="1:40" ht="12" customHeight="1">
      <c r="A621" s="25" t="e">
        <f t="shared" si="56"/>
        <v>#REF!</v>
      </c>
      <c r="B621" s="212" t="s">
        <v>458</v>
      </c>
      <c r="C621" s="212"/>
      <c r="D621" s="212"/>
      <c r="E621" s="212"/>
      <c r="F621" s="212"/>
      <c r="G621" s="212"/>
      <c r="H621" s="212"/>
      <c r="I621" s="82" t="e">
        <f>#REF!</f>
        <v>#REF!</v>
      </c>
      <c r="J621" s="53" t="e">
        <f t="shared" si="57"/>
        <v>#REF!</v>
      </c>
      <c r="K621" s="34" t="e">
        <f t="shared" si="58"/>
        <v>#REF!</v>
      </c>
      <c r="L621" t="e">
        <f>SUM(K613:K621)</f>
        <v>#REF!</v>
      </c>
      <c r="AC621" s="25" t="s">
        <v>609</v>
      </c>
      <c r="AD621" s="212" t="s">
        <v>458</v>
      </c>
      <c r="AE621" s="212"/>
      <c r="AF621" s="212"/>
      <c r="AG621" s="212"/>
      <c r="AH621" s="212"/>
      <c r="AI621" s="212"/>
      <c r="AJ621" s="212"/>
      <c r="AK621" s="82">
        <v>70.7</v>
      </c>
      <c r="AL621" s="53">
        <v>1</v>
      </c>
      <c r="AM621" s="34">
        <v>70.7</v>
      </c>
      <c r="AN621">
        <v>1357.44</v>
      </c>
    </row>
    <row r="622" spans="1:40" ht="12" customHeight="1">
      <c r="A622" s="25"/>
      <c r="AC622" s="25"/>
      <c r="AD622" s="27"/>
      <c r="AE622" s="27"/>
      <c r="AF622" s="27"/>
      <c r="AG622" s="27"/>
      <c r="AH622" s="27"/>
      <c r="AI622" s="27"/>
      <c r="AJ622" s="27"/>
      <c r="AK622" s="27"/>
      <c r="AL622" s="27"/>
      <c r="AM622" s="27"/>
    </row>
    <row r="623" spans="1:40" ht="20.100000000000001" customHeight="1">
      <c r="A623" s="25"/>
      <c r="B623" s="213" t="s">
        <v>425</v>
      </c>
      <c r="C623" s="213"/>
      <c r="D623" s="213"/>
      <c r="E623" s="213"/>
      <c r="F623" s="213"/>
      <c r="G623" s="213"/>
      <c r="H623" s="213"/>
      <c r="I623" s="213"/>
      <c r="J623" s="213"/>
      <c r="K623" s="213"/>
      <c r="AC623" s="25"/>
      <c r="AD623" s="213" t="s">
        <v>425</v>
      </c>
      <c r="AE623" s="213"/>
      <c r="AF623" s="213"/>
      <c r="AG623" s="213"/>
      <c r="AH623" s="213"/>
      <c r="AI623" s="213"/>
      <c r="AJ623" s="213"/>
      <c r="AK623" s="213"/>
      <c r="AL623" s="213"/>
      <c r="AM623" s="213"/>
    </row>
    <row r="624" spans="1:40" ht="12" customHeight="1">
      <c r="A624" s="25" t="e">
        <f t="shared" ref="A624:A637" si="59">IF(J624=0,"HIDE","")</f>
        <v>#REF!</v>
      </c>
      <c r="B624" s="214" t="s">
        <v>464</v>
      </c>
      <c r="C624" s="214"/>
      <c r="D624" s="214"/>
      <c r="E624" s="214"/>
      <c r="F624" s="214"/>
      <c r="G624" s="214"/>
      <c r="H624" s="214"/>
      <c r="I624" s="81" t="e">
        <f>SUM(K35:K43)</f>
        <v>#REF!</v>
      </c>
      <c r="J624" s="53" t="e">
        <f t="shared" ref="J624:J641" si="60">IF(I624&gt;0,1,0)</f>
        <v>#REF!</v>
      </c>
      <c r="K624" s="144" t="e">
        <f t="shared" ref="K624:K641" si="61">I624*J624</f>
        <v>#REF!</v>
      </c>
      <c r="L624" s="8"/>
      <c r="AC624" s="25" t="s">
        <v>609</v>
      </c>
      <c r="AD624" s="214" t="s">
        <v>464</v>
      </c>
      <c r="AE624" s="214"/>
      <c r="AF624" s="214"/>
      <c r="AG624" s="214"/>
      <c r="AH624" s="214"/>
      <c r="AI624" s="214"/>
      <c r="AJ624" s="214"/>
      <c r="AK624" s="81">
        <v>2520</v>
      </c>
      <c r="AL624" s="53">
        <v>1</v>
      </c>
      <c r="AM624" s="144">
        <v>2520</v>
      </c>
      <c r="AN624" s="8"/>
    </row>
    <row r="625" spans="1:49" ht="12" customHeight="1">
      <c r="A625" s="25" t="e">
        <f t="shared" si="59"/>
        <v>#REF!</v>
      </c>
      <c r="B625" s="205" t="s">
        <v>465</v>
      </c>
      <c r="C625" s="205"/>
      <c r="D625" s="205"/>
      <c r="E625" s="205"/>
      <c r="F625" s="205"/>
      <c r="G625" s="205"/>
      <c r="H625" s="205"/>
      <c r="I625" s="81" t="e">
        <f>SUM(K46:K58)</f>
        <v>#REF!</v>
      </c>
      <c r="J625" s="53" t="e">
        <f t="shared" si="60"/>
        <v>#REF!</v>
      </c>
      <c r="K625" s="144" t="e">
        <f t="shared" si="61"/>
        <v>#REF!</v>
      </c>
      <c r="L625" s="8"/>
      <c r="AC625" s="25" t="s">
        <v>609</v>
      </c>
      <c r="AD625" s="205" t="s">
        <v>465</v>
      </c>
      <c r="AE625" s="205"/>
      <c r="AF625" s="205"/>
      <c r="AG625" s="205"/>
      <c r="AH625" s="205"/>
      <c r="AI625" s="205"/>
      <c r="AJ625" s="205"/>
      <c r="AK625" s="81">
        <v>850</v>
      </c>
      <c r="AL625" s="53">
        <v>1</v>
      </c>
      <c r="AM625" s="144">
        <v>850</v>
      </c>
      <c r="AN625" s="8"/>
    </row>
    <row r="626" spans="1:49" ht="12" customHeight="1">
      <c r="A626" s="25" t="e">
        <f t="shared" si="59"/>
        <v>#REF!</v>
      </c>
      <c r="B626" s="205" t="s">
        <v>430</v>
      </c>
      <c r="C626" s="205"/>
      <c r="D626" s="205"/>
      <c r="E626" s="205"/>
      <c r="F626" s="205"/>
      <c r="G626" s="205"/>
      <c r="H626" s="205"/>
      <c r="I626" s="81" t="e">
        <f>SUM(K61:K72)</f>
        <v>#REF!</v>
      </c>
      <c r="J626" s="53" t="e">
        <f t="shared" si="60"/>
        <v>#REF!</v>
      </c>
      <c r="K626" s="144" t="e">
        <f t="shared" si="61"/>
        <v>#REF!</v>
      </c>
      <c r="L626" s="8"/>
      <c r="AC626" s="25" t="s">
        <v>609</v>
      </c>
      <c r="AD626" s="205" t="s">
        <v>430</v>
      </c>
      <c r="AE626" s="205"/>
      <c r="AF626" s="205"/>
      <c r="AG626" s="205"/>
      <c r="AH626" s="205"/>
      <c r="AI626" s="205"/>
      <c r="AJ626" s="205"/>
      <c r="AK626" s="81">
        <v>2970</v>
      </c>
      <c r="AL626" s="53">
        <v>1</v>
      </c>
      <c r="AM626" s="144">
        <v>2970</v>
      </c>
      <c r="AN626" s="8"/>
    </row>
    <row r="627" spans="1:49" ht="12" customHeight="1">
      <c r="A627" s="25" t="e">
        <f t="shared" si="59"/>
        <v>#REF!</v>
      </c>
      <c r="B627" s="205" t="s">
        <v>470</v>
      </c>
      <c r="C627" s="205"/>
      <c r="D627" s="205"/>
      <c r="E627" s="205"/>
      <c r="F627" s="205"/>
      <c r="G627" s="205"/>
      <c r="H627" s="205"/>
      <c r="I627" s="81" t="e">
        <f>SUM(K79:K84)</f>
        <v>#REF!</v>
      </c>
      <c r="J627" s="53" t="e">
        <f t="shared" si="60"/>
        <v>#REF!</v>
      </c>
      <c r="K627" s="144" t="e">
        <f t="shared" si="61"/>
        <v>#REF!</v>
      </c>
      <c r="L627" s="8"/>
      <c r="AC627" s="25" t="s">
        <v>609</v>
      </c>
      <c r="AD627" s="205" t="s">
        <v>470</v>
      </c>
      <c r="AE627" s="205"/>
      <c r="AF627" s="205"/>
      <c r="AG627" s="205"/>
      <c r="AH627" s="205"/>
      <c r="AI627" s="205"/>
      <c r="AJ627" s="205"/>
      <c r="AK627" s="81">
        <v>1223</v>
      </c>
      <c r="AL627" s="53">
        <v>1</v>
      </c>
      <c r="AM627" s="144">
        <v>1223</v>
      </c>
      <c r="AN627" s="8"/>
    </row>
    <row r="628" spans="1:49" ht="12" customHeight="1" thickBot="1">
      <c r="A628" s="25" t="e">
        <f t="shared" si="59"/>
        <v>#REF!</v>
      </c>
      <c r="B628" s="205" t="s">
        <v>469</v>
      </c>
      <c r="C628" s="205"/>
      <c r="D628" s="205"/>
      <c r="E628" s="205"/>
      <c r="F628" s="205"/>
      <c r="G628" s="205"/>
      <c r="H628" s="205"/>
      <c r="I628" s="81" t="e">
        <f>SUM(K89)</f>
        <v>#REF!</v>
      </c>
      <c r="J628" s="53" t="e">
        <f t="shared" si="60"/>
        <v>#REF!</v>
      </c>
      <c r="K628" s="144" t="e">
        <f t="shared" si="61"/>
        <v>#REF!</v>
      </c>
      <c r="L628" s="8"/>
      <c r="AC628" s="25" t="s">
        <v>609</v>
      </c>
      <c r="AD628" s="205" t="s">
        <v>469</v>
      </c>
      <c r="AE628" s="205"/>
      <c r="AF628" s="205"/>
      <c r="AG628" s="205"/>
      <c r="AH628" s="205"/>
      <c r="AI628" s="205"/>
      <c r="AJ628" s="205"/>
      <c r="AK628" s="81">
        <v>970</v>
      </c>
      <c r="AL628" s="53">
        <v>1</v>
      </c>
      <c r="AM628" s="144">
        <v>970</v>
      </c>
      <c r="AN628" s="8"/>
    </row>
    <row r="629" spans="1:49" ht="12" customHeight="1">
      <c r="A629" s="25" t="e">
        <f t="shared" si="59"/>
        <v>#REF!</v>
      </c>
      <c r="B629" s="205" t="s">
        <v>471</v>
      </c>
      <c r="C629" s="205"/>
      <c r="D629" s="205"/>
      <c r="E629" s="205"/>
      <c r="F629" s="205"/>
      <c r="G629" s="205"/>
      <c r="H629" s="205"/>
      <c r="I629" s="81" t="e">
        <f>SUM(K94:K107)</f>
        <v>#REF!</v>
      </c>
      <c r="J629" s="53" t="e">
        <f t="shared" si="60"/>
        <v>#REF!</v>
      </c>
      <c r="K629" s="144" t="e">
        <f t="shared" si="61"/>
        <v>#REF!</v>
      </c>
      <c r="L629" s="8"/>
      <c r="M629" s="206" t="e">
        <f>IF(O642=0,"alles ok !!","CHECK TOTALEN !!")</f>
        <v>#REF!</v>
      </c>
      <c r="N629" s="208" t="s">
        <v>494</v>
      </c>
      <c r="O629" s="208"/>
      <c r="P629" s="208"/>
      <c r="Q629" s="208"/>
      <c r="R629" s="208"/>
      <c r="S629" s="208"/>
      <c r="T629" s="208"/>
      <c r="U629" s="209"/>
      <c r="AC629" s="25" t="s">
        <v>609</v>
      </c>
      <c r="AD629" s="205" t="s">
        <v>471</v>
      </c>
      <c r="AE629" s="205"/>
      <c r="AF629" s="205"/>
      <c r="AG629" s="205"/>
      <c r="AH629" s="205"/>
      <c r="AI629" s="205"/>
      <c r="AJ629" s="205"/>
      <c r="AK629" s="81">
        <v>198</v>
      </c>
      <c r="AL629" s="53">
        <v>1</v>
      </c>
      <c r="AM629" s="144">
        <v>198</v>
      </c>
      <c r="AN629" s="8"/>
      <c r="AO629" s="206" t="s">
        <v>714</v>
      </c>
      <c r="AP629" s="208" t="s">
        <v>494</v>
      </c>
      <c r="AQ629" s="208"/>
      <c r="AR629" s="208"/>
      <c r="AS629" s="208"/>
      <c r="AT629" s="208"/>
      <c r="AU629" s="208"/>
      <c r="AV629" s="208"/>
      <c r="AW629" s="209"/>
    </row>
    <row r="630" spans="1:49" ht="12" customHeight="1" thickBot="1">
      <c r="A630" s="25" t="e">
        <f t="shared" si="59"/>
        <v>#REF!</v>
      </c>
      <c r="B630" s="205" t="s">
        <v>466</v>
      </c>
      <c r="C630" s="205"/>
      <c r="D630" s="205"/>
      <c r="E630" s="205"/>
      <c r="F630" s="205"/>
      <c r="G630" s="205"/>
      <c r="H630" s="205"/>
      <c r="I630" s="81" t="e">
        <f>SUM(K114:K127)</f>
        <v>#REF!</v>
      </c>
      <c r="J630" s="53" t="e">
        <f t="shared" si="60"/>
        <v>#REF!</v>
      </c>
      <c r="K630" s="144" t="e">
        <f t="shared" si="61"/>
        <v>#REF!</v>
      </c>
      <c r="L630" s="8"/>
      <c r="M630" s="207"/>
      <c r="N630" s="210"/>
      <c r="O630" s="210"/>
      <c r="P630" s="210"/>
      <c r="Q630" s="210"/>
      <c r="R630" s="210"/>
      <c r="S630" s="210"/>
      <c r="T630" s="210"/>
      <c r="U630" s="211"/>
      <c r="AC630" s="25" t="s">
        <v>609</v>
      </c>
      <c r="AD630" s="205" t="s">
        <v>466</v>
      </c>
      <c r="AE630" s="205"/>
      <c r="AF630" s="205"/>
      <c r="AG630" s="205"/>
      <c r="AH630" s="205"/>
      <c r="AI630" s="205"/>
      <c r="AJ630" s="205"/>
      <c r="AK630" s="81">
        <v>1365</v>
      </c>
      <c r="AL630" s="53">
        <v>1</v>
      </c>
      <c r="AM630" s="144">
        <v>1365</v>
      </c>
      <c r="AN630" s="8"/>
      <c r="AO630" s="207"/>
      <c r="AP630" s="210"/>
      <c r="AQ630" s="210"/>
      <c r="AR630" s="210"/>
      <c r="AS630" s="210"/>
      <c r="AT630" s="210"/>
      <c r="AU630" s="210"/>
      <c r="AV630" s="210"/>
      <c r="AW630" s="211"/>
    </row>
    <row r="631" spans="1:49" ht="12" customHeight="1">
      <c r="A631" s="25" t="e">
        <f t="shared" si="59"/>
        <v>#REF!</v>
      </c>
      <c r="B631" s="201" t="s">
        <v>467</v>
      </c>
      <c r="C631" s="201"/>
      <c r="D631" s="201"/>
      <c r="E631" s="201"/>
      <c r="F631" s="201"/>
      <c r="G631" s="201"/>
      <c r="H631" s="201"/>
      <c r="I631" s="81" t="e">
        <f>SUM(K137:K160)</f>
        <v>#REF!</v>
      </c>
      <c r="J631" s="53" t="e">
        <f t="shared" si="60"/>
        <v>#REF!</v>
      </c>
      <c r="K631" s="144" t="e">
        <f t="shared" si="61"/>
        <v>#REF!</v>
      </c>
      <c r="L631" s="8"/>
      <c r="M631" s="14" t="s">
        <v>490</v>
      </c>
      <c r="N631" s="15" t="e">
        <f>L594+L603</f>
        <v>#REF!</v>
      </c>
      <c r="O631" s="20" t="e">
        <f>#REF!-N631</f>
        <v>#REF!</v>
      </c>
      <c r="P631" s="202" t="s">
        <v>493</v>
      </c>
      <c r="Q631" s="202"/>
      <c r="R631" s="202"/>
      <c r="S631" s="202"/>
      <c r="T631" s="202"/>
      <c r="U631" s="203"/>
      <c r="AC631" s="25" t="s">
        <v>609</v>
      </c>
      <c r="AD631" s="201" t="s">
        <v>467</v>
      </c>
      <c r="AE631" s="201"/>
      <c r="AF631" s="201"/>
      <c r="AG631" s="201"/>
      <c r="AH631" s="201"/>
      <c r="AI631" s="201"/>
      <c r="AJ631" s="201"/>
      <c r="AK631" s="81">
        <v>5670</v>
      </c>
      <c r="AL631" s="53">
        <v>1</v>
      </c>
      <c r="AM631" s="144">
        <v>5670</v>
      </c>
      <c r="AN631" s="8"/>
      <c r="AO631" s="14" t="s">
        <v>490</v>
      </c>
      <c r="AP631" s="15">
        <v>2422.944</v>
      </c>
      <c r="AQ631" s="20">
        <v>0</v>
      </c>
      <c r="AR631" s="202" t="s">
        <v>493</v>
      </c>
      <c r="AS631" s="202"/>
      <c r="AT631" s="202"/>
      <c r="AU631" s="202"/>
      <c r="AV631" s="202"/>
      <c r="AW631" s="203"/>
    </row>
    <row r="632" spans="1:49" ht="12" customHeight="1">
      <c r="A632" s="25" t="e">
        <f t="shared" si="59"/>
        <v>#REF!</v>
      </c>
      <c r="B632" s="201" t="s">
        <v>476</v>
      </c>
      <c r="C632" s="201"/>
      <c r="D632" s="201"/>
      <c r="E632" s="201"/>
      <c r="F632" s="201"/>
      <c r="G632" s="201"/>
      <c r="H632" s="201"/>
      <c r="I632" s="81" t="e">
        <f>SUM(K164:K172)</f>
        <v>#REF!</v>
      </c>
      <c r="J632" s="53" t="e">
        <f t="shared" si="60"/>
        <v>#REF!</v>
      </c>
      <c r="K632" s="144" t="e">
        <f t="shared" si="61"/>
        <v>#REF!</v>
      </c>
      <c r="L632" s="8"/>
      <c r="M632" s="16" t="s">
        <v>491</v>
      </c>
      <c r="N632" s="4" t="e">
        <f>L610+L621</f>
        <v>#REF!</v>
      </c>
      <c r="O632" s="21" t="e">
        <f>#REF!-N632</f>
        <v>#REF!</v>
      </c>
      <c r="P632" s="196" t="s">
        <v>493</v>
      </c>
      <c r="Q632" s="196"/>
      <c r="R632" s="196"/>
      <c r="S632" s="196"/>
      <c r="T632" s="196"/>
      <c r="U632" s="204"/>
      <c r="AC632" s="25" t="s">
        <v>609</v>
      </c>
      <c r="AD632" s="201" t="s">
        <v>476</v>
      </c>
      <c r="AE632" s="201"/>
      <c r="AF632" s="201"/>
      <c r="AG632" s="201"/>
      <c r="AH632" s="201"/>
      <c r="AI632" s="201"/>
      <c r="AJ632" s="201"/>
      <c r="AK632" s="81">
        <v>782.01</v>
      </c>
      <c r="AL632" s="53">
        <v>1</v>
      </c>
      <c r="AM632" s="144">
        <v>782.01</v>
      </c>
      <c r="AN632" s="8"/>
      <c r="AO632" s="16" t="s">
        <v>491</v>
      </c>
      <c r="AP632" s="4">
        <v>1555.4</v>
      </c>
      <c r="AQ632" s="21">
        <v>0</v>
      </c>
      <c r="AR632" s="196" t="s">
        <v>493</v>
      </c>
      <c r="AS632" s="196"/>
      <c r="AT632" s="196"/>
      <c r="AU632" s="196"/>
      <c r="AV632" s="196"/>
      <c r="AW632" s="204"/>
    </row>
    <row r="633" spans="1:49" ht="12" customHeight="1">
      <c r="A633" s="25" t="e">
        <f t="shared" si="59"/>
        <v>#REF!</v>
      </c>
      <c r="B633" s="201" t="s">
        <v>463</v>
      </c>
      <c r="C633" s="201"/>
      <c r="D633" s="201"/>
      <c r="E633" s="201"/>
      <c r="F633" s="201"/>
      <c r="G633" s="201"/>
      <c r="H633" s="201"/>
      <c r="I633" s="81" t="e">
        <f>SUM(K182:K205)</f>
        <v>#REF!</v>
      </c>
      <c r="J633" s="53" t="e">
        <f t="shared" si="60"/>
        <v>#REF!</v>
      </c>
      <c r="K633" s="144" t="e">
        <f t="shared" si="61"/>
        <v>#REF!</v>
      </c>
      <c r="L633" s="8"/>
      <c r="M633" s="16"/>
      <c r="N633" s="4"/>
      <c r="O633" s="22"/>
      <c r="P633" s="4"/>
      <c r="Q633" s="4"/>
      <c r="R633" s="4"/>
      <c r="S633" s="4"/>
      <c r="T633" s="4"/>
      <c r="U633" s="17"/>
      <c r="AC633" s="25" t="s">
        <v>609</v>
      </c>
      <c r="AD633" s="201" t="s">
        <v>463</v>
      </c>
      <c r="AE633" s="201"/>
      <c r="AF633" s="201"/>
      <c r="AG633" s="201"/>
      <c r="AH633" s="201"/>
      <c r="AI633" s="201"/>
      <c r="AJ633" s="201"/>
      <c r="AK633" s="81">
        <v>928</v>
      </c>
      <c r="AL633" s="53">
        <v>1</v>
      </c>
      <c r="AM633" s="144">
        <v>928</v>
      </c>
      <c r="AN633" s="8"/>
      <c r="AO633" s="16"/>
      <c r="AP633" s="4"/>
      <c r="AQ633" s="22"/>
      <c r="AR633" s="4"/>
      <c r="AS633" s="4"/>
      <c r="AT633" s="4"/>
      <c r="AU633" s="4"/>
      <c r="AV633" s="4"/>
      <c r="AW633" s="17"/>
    </row>
    <row r="634" spans="1:49" ht="12" hidden="1" customHeight="1">
      <c r="A634" s="25" t="e">
        <f t="shared" si="59"/>
        <v>#REF!</v>
      </c>
      <c r="B634" s="201" t="s">
        <v>551</v>
      </c>
      <c r="C634" s="201"/>
      <c r="D634" s="201"/>
      <c r="E634" s="201"/>
      <c r="F634" s="201"/>
      <c r="G634" s="201"/>
      <c r="H634" s="201"/>
      <c r="I634" s="81" t="e">
        <f>SUM(K225:K237)</f>
        <v>#REF!</v>
      </c>
      <c r="J634" s="53" t="e">
        <f t="shared" si="60"/>
        <v>#REF!</v>
      </c>
      <c r="K634" s="144" t="e">
        <f t="shared" si="61"/>
        <v>#REF!</v>
      </c>
      <c r="L634" s="8"/>
      <c r="M634" s="16"/>
      <c r="N634" s="4"/>
      <c r="O634" s="22"/>
      <c r="P634" s="4"/>
      <c r="Q634" s="4"/>
      <c r="R634" s="4"/>
      <c r="S634" s="4"/>
      <c r="T634" s="4"/>
      <c r="U634" s="17"/>
      <c r="AC634" s="25" t="s">
        <v>613</v>
      </c>
      <c r="AD634" s="201" t="s">
        <v>551</v>
      </c>
      <c r="AE634" s="201"/>
      <c r="AF634" s="201"/>
      <c r="AG634" s="201"/>
      <c r="AH634" s="201"/>
      <c r="AI634" s="201"/>
      <c r="AJ634" s="201"/>
      <c r="AK634" s="81">
        <v>0</v>
      </c>
      <c r="AL634" s="53">
        <v>0</v>
      </c>
      <c r="AM634" s="144">
        <v>0</v>
      </c>
      <c r="AN634" s="8"/>
      <c r="AO634" s="16"/>
      <c r="AP634" s="4"/>
      <c r="AQ634" s="22"/>
      <c r="AR634" s="4"/>
      <c r="AS634" s="4"/>
      <c r="AT634" s="4"/>
      <c r="AU634" s="4"/>
      <c r="AV634" s="4"/>
      <c r="AW634" s="17"/>
    </row>
    <row r="635" spans="1:49" ht="12" hidden="1" customHeight="1">
      <c r="A635" s="25" t="e">
        <f t="shared" si="59"/>
        <v>#REF!</v>
      </c>
      <c r="B635" s="201" t="s">
        <v>553</v>
      </c>
      <c r="C635" s="201"/>
      <c r="D635" s="201"/>
      <c r="E635" s="201"/>
      <c r="F635" s="201"/>
      <c r="G635" s="201"/>
      <c r="H635" s="201"/>
      <c r="I635" s="81" t="e">
        <f>SUM(K255:K262)</f>
        <v>#REF!</v>
      </c>
      <c r="J635" s="53" t="e">
        <f t="shared" si="60"/>
        <v>#REF!</v>
      </c>
      <c r="K635" s="144" t="e">
        <f t="shared" si="61"/>
        <v>#REF!</v>
      </c>
      <c r="L635" s="8"/>
      <c r="M635" s="16"/>
      <c r="N635" s="4"/>
      <c r="O635" s="22"/>
      <c r="P635" s="4"/>
      <c r="Q635" s="4"/>
      <c r="R635" s="4"/>
      <c r="S635" s="4"/>
      <c r="T635" s="4"/>
      <c r="U635" s="17"/>
      <c r="AC635" s="25" t="s">
        <v>613</v>
      </c>
      <c r="AD635" s="201" t="s">
        <v>553</v>
      </c>
      <c r="AE635" s="201"/>
      <c r="AF635" s="201"/>
      <c r="AG635" s="201"/>
      <c r="AH635" s="201"/>
      <c r="AI635" s="201"/>
      <c r="AJ635" s="201"/>
      <c r="AK635" s="81">
        <v>0</v>
      </c>
      <c r="AL635" s="53">
        <v>0</v>
      </c>
      <c r="AM635" s="144">
        <v>0</v>
      </c>
      <c r="AN635" s="8"/>
      <c r="AO635" s="16"/>
      <c r="AP635" s="4"/>
      <c r="AQ635" s="22"/>
      <c r="AR635" s="4"/>
      <c r="AS635" s="4"/>
      <c r="AT635" s="4"/>
      <c r="AU635" s="4"/>
      <c r="AV635" s="4"/>
      <c r="AW635" s="17"/>
    </row>
    <row r="636" spans="1:49" ht="12" hidden="1" customHeight="1">
      <c r="A636" s="25" t="e">
        <f t="shared" si="59"/>
        <v>#REF!</v>
      </c>
      <c r="B636" s="201" t="s">
        <v>552</v>
      </c>
      <c r="C636" s="201"/>
      <c r="D636" s="201"/>
      <c r="E636" s="201"/>
      <c r="F636" s="201"/>
      <c r="G636" s="201"/>
      <c r="H636" s="201"/>
      <c r="I636" s="81" t="e">
        <f>SUM(K276:K286)</f>
        <v>#REF!</v>
      </c>
      <c r="J636" s="53" t="e">
        <f t="shared" si="60"/>
        <v>#REF!</v>
      </c>
      <c r="K636" s="144" t="e">
        <f t="shared" si="61"/>
        <v>#REF!</v>
      </c>
      <c r="L636" s="8"/>
      <c r="M636" s="16"/>
      <c r="N636" s="4"/>
      <c r="O636" s="22"/>
      <c r="P636" s="4"/>
      <c r="Q636" s="4"/>
      <c r="R636" s="4"/>
      <c r="S636" s="4"/>
      <c r="T636" s="4"/>
      <c r="U636" s="17"/>
      <c r="AC636" s="25" t="s">
        <v>613</v>
      </c>
      <c r="AD636" s="201" t="s">
        <v>552</v>
      </c>
      <c r="AE636" s="201"/>
      <c r="AF636" s="201"/>
      <c r="AG636" s="201"/>
      <c r="AH636" s="201"/>
      <c r="AI636" s="201"/>
      <c r="AJ636" s="201"/>
      <c r="AK636" s="81">
        <v>0</v>
      </c>
      <c r="AL636" s="53">
        <v>0</v>
      </c>
      <c r="AM636" s="144">
        <v>0</v>
      </c>
      <c r="AN636" s="8"/>
      <c r="AO636" s="16"/>
      <c r="AP636" s="4"/>
      <c r="AQ636" s="22"/>
      <c r="AR636" s="4"/>
      <c r="AS636" s="4"/>
      <c r="AT636" s="4"/>
      <c r="AU636" s="4"/>
      <c r="AV636" s="4"/>
      <c r="AW636" s="17"/>
    </row>
    <row r="637" spans="1:49" ht="12" hidden="1" customHeight="1">
      <c r="A637" s="25" t="e">
        <f t="shared" si="59"/>
        <v>#REF!</v>
      </c>
      <c r="B637" s="195" t="s">
        <v>468</v>
      </c>
      <c r="C637" s="195"/>
      <c r="D637" s="195"/>
      <c r="E637" s="195"/>
      <c r="F637" s="195"/>
      <c r="G637" s="195"/>
      <c r="H637" s="195"/>
      <c r="I637" s="81" t="e">
        <f>SUM(K308:K586)</f>
        <v>#REF!</v>
      </c>
      <c r="J637" s="53" t="e">
        <f t="shared" si="60"/>
        <v>#REF!</v>
      </c>
      <c r="K637" s="144" t="e">
        <f t="shared" si="61"/>
        <v>#REF!</v>
      </c>
      <c r="L637" s="8"/>
      <c r="M637" s="16" t="s">
        <v>556</v>
      </c>
      <c r="N637" s="4" t="e">
        <f>K634+K635+K636</f>
        <v>#REF!</v>
      </c>
      <c r="O637" s="22"/>
      <c r="P637" s="4"/>
      <c r="Q637" s="4"/>
      <c r="R637" s="4"/>
      <c r="S637" s="4"/>
      <c r="T637" s="4"/>
      <c r="U637" s="17"/>
      <c r="AC637" s="25" t="s">
        <v>613</v>
      </c>
      <c r="AD637" s="195" t="s">
        <v>468</v>
      </c>
      <c r="AE637" s="195"/>
      <c r="AF637" s="195"/>
      <c r="AG637" s="195"/>
      <c r="AH637" s="195"/>
      <c r="AI637" s="195"/>
      <c r="AJ637" s="195"/>
      <c r="AK637" s="81">
        <v>0</v>
      </c>
      <c r="AL637" s="53">
        <v>0</v>
      </c>
      <c r="AM637" s="144">
        <v>0</v>
      </c>
      <c r="AN637" s="8"/>
      <c r="AO637" s="16" t="s">
        <v>556</v>
      </c>
      <c r="AP637" s="4">
        <v>0</v>
      </c>
      <c r="AQ637" s="22"/>
      <c r="AR637" s="4"/>
      <c r="AS637" s="4"/>
      <c r="AT637" s="4"/>
      <c r="AU637" s="4"/>
      <c r="AV637" s="4"/>
      <c r="AW637" s="17"/>
    </row>
    <row r="638" spans="1:49" ht="12" customHeight="1">
      <c r="A638" s="25"/>
      <c r="B638" s="195" t="s">
        <v>459</v>
      </c>
      <c r="C638" s="195"/>
      <c r="D638" s="195"/>
      <c r="E638" s="195"/>
      <c r="F638" s="195"/>
      <c r="G638" s="195"/>
      <c r="H638" s="195"/>
      <c r="I638" s="80" t="e">
        <f>SUM(K589:K594)</f>
        <v>#REF!</v>
      </c>
      <c r="J638" s="53" t="e">
        <f t="shared" si="60"/>
        <v>#REF!</v>
      </c>
      <c r="K638" s="144" t="e">
        <f t="shared" si="61"/>
        <v>#REF!</v>
      </c>
      <c r="L638" s="8"/>
      <c r="M638" s="16" t="s">
        <v>554</v>
      </c>
      <c r="N638" s="9" t="e">
        <f>K624+K625+K626+K627+K628+K629+K630+K631+K633</f>
        <v>#REF!</v>
      </c>
      <c r="O638" s="22"/>
      <c r="P638" s="4"/>
      <c r="Q638" s="4"/>
      <c r="R638" s="4"/>
      <c r="S638" s="4"/>
      <c r="T638" s="4"/>
      <c r="U638" s="17"/>
      <c r="AC638" s="25"/>
      <c r="AD638" s="195" t="s">
        <v>459</v>
      </c>
      <c r="AE638" s="195"/>
      <c r="AF638" s="195"/>
      <c r="AG638" s="195"/>
      <c r="AH638" s="195"/>
      <c r="AI638" s="195"/>
      <c r="AJ638" s="195"/>
      <c r="AK638" s="80">
        <v>1904.0640000000001</v>
      </c>
      <c r="AL638" s="53">
        <v>1</v>
      </c>
      <c r="AM638" s="144">
        <v>1904.0640000000001</v>
      </c>
      <c r="AN638" s="8"/>
      <c r="AO638" s="16" t="s">
        <v>554</v>
      </c>
      <c r="AP638" s="9">
        <v>16694</v>
      </c>
      <c r="AQ638" s="22"/>
      <c r="AR638" s="4"/>
      <c r="AS638" s="4"/>
      <c r="AT638" s="4"/>
      <c r="AU638" s="4"/>
      <c r="AV638" s="4"/>
      <c r="AW638" s="17"/>
    </row>
    <row r="639" spans="1:49" ht="12" customHeight="1">
      <c r="A639" s="25"/>
      <c r="B639" s="195" t="s">
        <v>461</v>
      </c>
      <c r="C639" s="195"/>
      <c r="D639" s="195"/>
      <c r="E639" s="195"/>
      <c r="F639" s="195"/>
      <c r="G639" s="195"/>
      <c r="H639" s="195"/>
      <c r="I639" s="80" t="e">
        <f>SUM(K597:K603)</f>
        <v>#REF!</v>
      </c>
      <c r="J639" s="53" t="e">
        <f t="shared" si="60"/>
        <v>#REF!</v>
      </c>
      <c r="K639" s="144" t="e">
        <f t="shared" si="61"/>
        <v>#REF!</v>
      </c>
      <c r="L639" s="8"/>
      <c r="M639" s="16" t="s">
        <v>472</v>
      </c>
      <c r="N639" s="9" t="e">
        <f>K637+K632</f>
        <v>#REF!</v>
      </c>
      <c r="O639" s="22"/>
      <c r="P639" s="4"/>
      <c r="Q639" s="4"/>
      <c r="R639" s="4"/>
      <c r="S639" s="4"/>
      <c r="T639" s="4"/>
      <c r="U639" s="17"/>
      <c r="AC639" s="25"/>
      <c r="AD639" s="195" t="s">
        <v>461</v>
      </c>
      <c r="AE639" s="195"/>
      <c r="AF639" s="195"/>
      <c r="AG639" s="195"/>
      <c r="AH639" s="195"/>
      <c r="AI639" s="195"/>
      <c r="AJ639" s="195"/>
      <c r="AK639" s="80">
        <v>518.88</v>
      </c>
      <c r="AL639" s="53">
        <v>1</v>
      </c>
      <c r="AM639" s="144">
        <v>518.88</v>
      </c>
      <c r="AN639" s="8"/>
      <c r="AO639" s="16" t="s">
        <v>472</v>
      </c>
      <c r="AP639" s="9">
        <v>782.01</v>
      </c>
      <c r="AQ639" s="22"/>
      <c r="AR639" s="4"/>
      <c r="AS639" s="4"/>
      <c r="AT639" s="4"/>
      <c r="AU639" s="4"/>
      <c r="AV639" s="4"/>
      <c r="AW639" s="17"/>
    </row>
    <row r="640" spans="1:49" ht="12" customHeight="1">
      <c r="A640" s="25"/>
      <c r="B640" s="195" t="s">
        <v>460</v>
      </c>
      <c r="C640" s="195"/>
      <c r="D640" s="195"/>
      <c r="E640" s="195"/>
      <c r="F640" s="195"/>
      <c r="G640" s="195"/>
      <c r="H640" s="195"/>
      <c r="I640" s="80" t="e">
        <f>SUM(K606:K610)</f>
        <v>#REF!</v>
      </c>
      <c r="J640" s="53" t="e">
        <f t="shared" si="60"/>
        <v>#REF!</v>
      </c>
      <c r="K640" s="144" t="e">
        <f t="shared" si="61"/>
        <v>#REF!</v>
      </c>
      <c r="L640" s="8"/>
      <c r="M640" s="16" t="s">
        <v>473</v>
      </c>
      <c r="N640" s="9" t="e">
        <f>I638+I639+I640+I641</f>
        <v>#REF!</v>
      </c>
      <c r="O640" s="22"/>
      <c r="P640" s="4"/>
      <c r="Q640" s="4"/>
      <c r="R640" s="4"/>
      <c r="S640" s="4"/>
      <c r="T640" s="4"/>
      <c r="U640" s="17"/>
      <c r="AC640" s="25"/>
      <c r="AD640" s="195" t="s">
        <v>460</v>
      </c>
      <c r="AE640" s="195"/>
      <c r="AF640" s="195"/>
      <c r="AG640" s="195"/>
      <c r="AH640" s="195"/>
      <c r="AI640" s="195"/>
      <c r="AJ640" s="195"/>
      <c r="AK640" s="80">
        <v>197.96</v>
      </c>
      <c r="AL640" s="53">
        <v>1</v>
      </c>
      <c r="AM640" s="144">
        <v>197.96</v>
      </c>
      <c r="AN640" s="8"/>
      <c r="AO640" s="16" t="s">
        <v>473</v>
      </c>
      <c r="AP640" s="9">
        <v>3978.3440000000001</v>
      </c>
      <c r="AQ640" s="22"/>
      <c r="AR640" s="4"/>
      <c r="AS640" s="4"/>
      <c r="AT640" s="4"/>
      <c r="AU640" s="4"/>
      <c r="AV640" s="4"/>
      <c r="AW640" s="17"/>
    </row>
    <row r="641" spans="1:49" ht="12" customHeight="1" thickBot="1">
      <c r="A641" s="25"/>
      <c r="B641" s="195" t="s">
        <v>462</v>
      </c>
      <c r="C641" s="195"/>
      <c r="D641" s="195"/>
      <c r="E641" s="195"/>
      <c r="F641" s="195"/>
      <c r="G641" s="195"/>
      <c r="H641" s="195"/>
      <c r="I641" s="143" t="e">
        <f>SUM(K613:K621)</f>
        <v>#REF!</v>
      </c>
      <c r="J641" s="53" t="e">
        <f t="shared" si="60"/>
        <v>#REF!</v>
      </c>
      <c r="K641" s="144" t="e">
        <f t="shared" si="61"/>
        <v>#REF!</v>
      </c>
      <c r="L641" s="8"/>
      <c r="M641" s="16"/>
      <c r="N641" s="10" t="e">
        <f>SUM(N637:N640)</f>
        <v>#REF!</v>
      </c>
      <c r="O641" s="23" t="e">
        <f>N641-N642</f>
        <v>#REF!</v>
      </c>
      <c r="P641" s="196" t="s">
        <v>492</v>
      </c>
      <c r="Q641" s="196"/>
      <c r="R641" s="196"/>
      <c r="S641" s="196"/>
      <c r="T641" s="4"/>
      <c r="U641" s="17"/>
      <c r="AC641" s="25"/>
      <c r="AD641" s="195" t="s">
        <v>462</v>
      </c>
      <c r="AE641" s="195"/>
      <c r="AF641" s="195"/>
      <c r="AG641" s="195"/>
      <c r="AH641" s="195"/>
      <c r="AI641" s="195"/>
      <c r="AJ641" s="195"/>
      <c r="AK641" s="143">
        <v>1357.44</v>
      </c>
      <c r="AL641" s="53">
        <v>1</v>
      </c>
      <c r="AM641" s="144">
        <v>1357.44</v>
      </c>
      <c r="AN641" s="8"/>
      <c r="AO641" s="16"/>
      <c r="AP641" s="10">
        <v>21454.353999999999</v>
      </c>
      <c r="AQ641" s="23">
        <v>0</v>
      </c>
      <c r="AR641" s="196" t="s">
        <v>492</v>
      </c>
      <c r="AS641" s="196"/>
      <c r="AT641" s="196"/>
      <c r="AU641" s="196"/>
      <c r="AV641" s="4"/>
      <c r="AW641" s="17"/>
    </row>
    <row r="642" spans="1:49" ht="12" customHeight="1" thickBot="1">
      <c r="A642" s="25"/>
      <c r="B642" s="84"/>
      <c r="C642" s="84"/>
      <c r="G642" s="151"/>
      <c r="H642" s="151"/>
      <c r="K642" s="85"/>
      <c r="L642" s="8"/>
      <c r="M642" s="111" t="s">
        <v>555</v>
      </c>
      <c r="N642" s="110" t="e">
        <f>SUM(L43:L621)</f>
        <v>#REF!</v>
      </c>
      <c r="O642" s="24" t="e">
        <f>O631+O632+O641</f>
        <v>#REF!</v>
      </c>
      <c r="P642" s="18"/>
      <c r="Q642" s="18"/>
      <c r="R642" s="18"/>
      <c r="S642" s="18"/>
      <c r="T642" s="18"/>
      <c r="U642" s="19"/>
      <c r="AC642" s="25"/>
      <c r="AD642" s="84"/>
      <c r="AE642" s="84"/>
      <c r="AF642" s="27"/>
      <c r="AG642" s="27"/>
      <c r="AH642" s="27"/>
      <c r="AI642" s="151"/>
      <c r="AJ642" s="151"/>
      <c r="AK642" s="27"/>
      <c r="AL642" s="27"/>
      <c r="AM642" s="85"/>
      <c r="AN642" s="8"/>
      <c r="AO642" s="111" t="s">
        <v>555</v>
      </c>
      <c r="AP642" s="110">
        <v>21454.353999999996</v>
      </c>
      <c r="AQ642" s="24">
        <v>0</v>
      </c>
      <c r="AR642" s="18"/>
      <c r="AS642" s="18"/>
      <c r="AT642" s="18"/>
      <c r="AU642" s="18"/>
      <c r="AV642" s="18"/>
      <c r="AW642" s="19"/>
    </row>
    <row r="643" spans="1:49" ht="18.75" customHeight="1">
      <c r="A643" s="25"/>
      <c r="B643" s="197" t="s">
        <v>434</v>
      </c>
      <c r="C643" s="197"/>
      <c r="D643" s="197"/>
      <c r="E643" s="197"/>
      <c r="F643" s="197"/>
      <c r="G643" s="197"/>
      <c r="H643" s="197"/>
      <c r="I643" s="197"/>
      <c r="J643" s="198" t="e">
        <f>SUM(K624:K641)</f>
        <v>#REF!</v>
      </c>
      <c r="K643" s="198"/>
      <c r="L643" s="8"/>
      <c r="AC643" s="25"/>
      <c r="AD643" s="197" t="s">
        <v>434</v>
      </c>
      <c r="AE643" s="197"/>
      <c r="AF643" s="197"/>
      <c r="AG643" s="197"/>
      <c r="AH643" s="197"/>
      <c r="AI643" s="197"/>
      <c r="AJ643" s="197"/>
      <c r="AK643" s="197"/>
      <c r="AL643" s="198">
        <v>21454.353999999996</v>
      </c>
      <c r="AM643" s="198"/>
      <c r="AN643" s="8"/>
    </row>
    <row r="644" spans="1:49" ht="12" customHeight="1">
      <c r="A644" s="25"/>
      <c r="AC644" s="25"/>
      <c r="AD644" s="27"/>
      <c r="AE644" s="27"/>
      <c r="AF644" s="27"/>
      <c r="AG644" s="27"/>
      <c r="AH644" s="27"/>
      <c r="AI644" s="27"/>
      <c r="AJ644" s="27"/>
      <c r="AK644" s="27"/>
      <c r="AL644" s="27"/>
      <c r="AM644" s="27"/>
    </row>
    <row r="645" spans="1:49" ht="12.95" customHeight="1">
      <c r="A645" s="25"/>
      <c r="F645" s="199" t="s">
        <v>500</v>
      </c>
      <c r="G645" s="199"/>
      <c r="H645" s="199"/>
      <c r="I645" s="199"/>
      <c r="J645" s="200" t="e">
        <f>#REF!+#REF!+#REF!</f>
        <v>#REF!</v>
      </c>
      <c r="K645" s="200"/>
      <c r="L645" s="8"/>
      <c r="M645" s="8"/>
      <c r="AC645" s="25"/>
      <c r="AD645" s="27"/>
      <c r="AE645" s="27"/>
      <c r="AF645" s="27"/>
      <c r="AG645" s="27"/>
      <c r="AH645" s="199" t="s">
        <v>500</v>
      </c>
      <c r="AI645" s="199"/>
      <c r="AJ645" s="199"/>
      <c r="AK645" s="199"/>
      <c r="AL645" s="200">
        <v>-2376.2605000000003</v>
      </c>
      <c r="AM645" s="200"/>
      <c r="AN645" s="8"/>
      <c r="AO645" s="8"/>
    </row>
    <row r="646" spans="1:49" ht="12.95" customHeight="1">
      <c r="A646" s="25"/>
      <c r="I646" s="86"/>
      <c r="J646" s="86"/>
      <c r="K646" s="86"/>
      <c r="AC646" s="25"/>
      <c r="AD646" s="27"/>
      <c r="AE646" s="27"/>
      <c r="AF646" s="27"/>
      <c r="AG646" s="27"/>
      <c r="AH646" s="27"/>
      <c r="AI646" s="27"/>
      <c r="AJ646" s="27"/>
      <c r="AK646" s="86"/>
      <c r="AL646" s="86"/>
      <c r="AM646" s="86"/>
    </row>
    <row r="647" spans="1:49" ht="18.75" customHeight="1">
      <c r="A647" s="25"/>
      <c r="B647" s="192" t="s">
        <v>474</v>
      </c>
      <c r="C647" s="192"/>
      <c r="D647" s="192"/>
      <c r="E647" s="192"/>
      <c r="F647" s="192"/>
      <c r="G647" s="192"/>
      <c r="H647" s="192"/>
      <c r="I647" s="192"/>
      <c r="J647" s="193" t="e">
        <f>SUM(J643:K646)</f>
        <v>#REF!</v>
      </c>
      <c r="K647" s="193"/>
      <c r="L647" s="8"/>
      <c r="AC647" s="25"/>
      <c r="AD647" s="192" t="s">
        <v>474</v>
      </c>
      <c r="AE647" s="192"/>
      <c r="AF647" s="192"/>
      <c r="AG647" s="192"/>
      <c r="AH647" s="192"/>
      <c r="AI647" s="192"/>
      <c r="AJ647" s="192"/>
      <c r="AK647" s="192"/>
      <c r="AL647" s="193">
        <v>19078.093499999995</v>
      </c>
      <c r="AM647" s="193"/>
      <c r="AN647" s="8"/>
    </row>
    <row r="648" spans="1:49" ht="24" hidden="1" customHeight="1">
      <c r="A648" s="87" t="e">
        <f>IF(O642=0,"HIDE","")</f>
        <v>#REF!</v>
      </c>
      <c r="B648" s="88" t="e">
        <f>IF(M629="CHECK TOTALEN !!",CONCATENATE("check totalen want de total check is niet gelijk aan 0 !!!"),"alle checks werden uitgevoerd en zijn ok &gt;&gt;&gt; deze lijn zal worden weggefilterd  ")</f>
        <v>#REF!</v>
      </c>
      <c r="C648" s="88"/>
      <c r="D648" s="88"/>
      <c r="E648" s="88"/>
      <c r="F648" s="88"/>
      <c r="G648" s="88"/>
      <c r="H648" s="88"/>
      <c r="I648" s="88"/>
      <c r="J648" s="88"/>
      <c r="K648" s="88"/>
      <c r="AC648" s="87" t="s">
        <v>613</v>
      </c>
      <c r="AD648" s="88" t="s">
        <v>715</v>
      </c>
      <c r="AE648" s="88"/>
      <c r="AF648" s="88"/>
      <c r="AG648" s="88"/>
      <c r="AH648" s="88"/>
      <c r="AI648" s="88"/>
      <c r="AJ648" s="88"/>
      <c r="AK648" s="88"/>
      <c r="AL648" s="88"/>
      <c r="AM648" s="88"/>
    </row>
    <row r="649" spans="1:49" ht="26.25" customHeight="1">
      <c r="A649" s="87"/>
      <c r="B649" s="89"/>
      <c r="C649" s="89"/>
      <c r="D649" s="89"/>
      <c r="E649" s="89"/>
      <c r="F649" s="89"/>
      <c r="G649" s="89"/>
      <c r="H649" s="89"/>
      <c r="I649" s="89"/>
      <c r="J649" s="89"/>
      <c r="K649" s="89"/>
      <c r="AC649" s="87"/>
      <c r="AD649" s="89"/>
      <c r="AE649" s="89"/>
      <c r="AF649" s="89"/>
      <c r="AG649" s="89"/>
      <c r="AH649" s="89"/>
      <c r="AI649" s="89"/>
      <c r="AJ649" s="89"/>
      <c r="AK649" s="89"/>
      <c r="AL649" s="89"/>
      <c r="AM649" s="89"/>
    </row>
    <row r="650" spans="1:49" ht="20.100000000000001" customHeight="1">
      <c r="A650" s="25"/>
      <c r="B650" s="194" t="s">
        <v>424</v>
      </c>
      <c r="C650" s="194"/>
      <c r="D650" s="90"/>
      <c r="E650" s="90"/>
      <c r="F650" s="90"/>
      <c r="G650" s="90"/>
      <c r="H650" s="90"/>
      <c r="I650" s="90"/>
      <c r="J650" s="90"/>
      <c r="K650" s="90"/>
      <c r="AC650" s="25"/>
      <c r="AD650" s="194" t="s">
        <v>424</v>
      </c>
      <c r="AE650" s="194"/>
      <c r="AF650" s="90"/>
      <c r="AG650" s="90"/>
      <c r="AH650" s="90"/>
      <c r="AI650" s="90"/>
      <c r="AJ650" s="90"/>
      <c r="AK650" s="90"/>
      <c r="AL650" s="90"/>
      <c r="AM650" s="90"/>
    </row>
    <row r="651" spans="1:49" ht="12.95" customHeight="1">
      <c r="A651" s="25"/>
      <c r="B651" s="191" t="s">
        <v>572</v>
      </c>
      <c r="C651" s="191"/>
      <c r="D651" s="191"/>
      <c r="E651" s="191"/>
      <c r="F651" s="191"/>
      <c r="G651" s="191"/>
      <c r="H651" s="191"/>
      <c r="I651" s="191"/>
      <c r="J651" s="191"/>
      <c r="K651" s="191"/>
      <c r="AC651" s="25"/>
      <c r="AD651" s="191" t="s">
        <v>572</v>
      </c>
      <c r="AE651" s="191"/>
      <c r="AF651" s="191"/>
      <c r="AG651" s="191"/>
      <c r="AH651" s="191"/>
      <c r="AI651" s="191"/>
      <c r="AJ651" s="191"/>
      <c r="AK651" s="191"/>
      <c r="AL651" s="191"/>
      <c r="AM651" s="191"/>
    </row>
    <row r="652" spans="1:49" ht="12.95" customHeight="1">
      <c r="A652" s="25"/>
      <c r="B652" s="190" t="s">
        <v>570</v>
      </c>
      <c r="C652" s="190"/>
      <c r="D652" s="190"/>
      <c r="E652" s="190"/>
      <c r="F652" s="190"/>
      <c r="G652" s="190"/>
      <c r="H652" s="190"/>
      <c r="I652" s="190"/>
      <c r="J652" s="190"/>
      <c r="K652" s="190"/>
      <c r="AC652" s="25"/>
      <c r="AD652" s="190" t="s">
        <v>570</v>
      </c>
      <c r="AE652" s="190"/>
      <c r="AF652" s="190"/>
      <c r="AG652" s="190"/>
      <c r="AH652" s="190"/>
      <c r="AI652" s="190"/>
      <c r="AJ652" s="190"/>
      <c r="AK652" s="190"/>
      <c r="AL652" s="190"/>
      <c r="AM652" s="190"/>
    </row>
    <row r="653" spans="1:49" ht="12.95" customHeight="1">
      <c r="B653" s="190" t="s">
        <v>569</v>
      </c>
      <c r="C653" s="190"/>
      <c r="D653" s="190"/>
      <c r="E653" s="190"/>
      <c r="F653" s="190"/>
      <c r="G653" s="190"/>
      <c r="H653" s="190"/>
      <c r="I653" s="190"/>
      <c r="J653" s="190"/>
      <c r="K653" s="190"/>
      <c r="AC653" s="27"/>
      <c r="AD653" s="190" t="s">
        <v>569</v>
      </c>
      <c r="AE653" s="190"/>
      <c r="AF653" s="190"/>
      <c r="AG653" s="190"/>
      <c r="AH653" s="190"/>
      <c r="AI653" s="190"/>
      <c r="AJ653" s="190"/>
      <c r="AK653" s="190"/>
      <c r="AL653" s="190"/>
      <c r="AM653" s="190"/>
    </row>
    <row r="654" spans="1:49" ht="12.95" customHeight="1">
      <c r="B654" s="190" t="s">
        <v>571</v>
      </c>
      <c r="C654" s="190"/>
      <c r="D654" s="190"/>
      <c r="E654" s="190"/>
      <c r="F654" s="190"/>
      <c r="G654" s="190"/>
      <c r="H654" s="190"/>
      <c r="I654" s="190"/>
      <c r="J654" s="190"/>
      <c r="K654" s="190"/>
      <c r="AC654" s="27"/>
      <c r="AD654" s="190" t="s">
        <v>571</v>
      </c>
      <c r="AE654" s="190"/>
      <c r="AF654" s="190"/>
      <c r="AG654" s="190"/>
      <c r="AH654" s="190"/>
      <c r="AI654" s="190"/>
      <c r="AJ654" s="190"/>
      <c r="AK654" s="190"/>
      <c r="AL654" s="190"/>
      <c r="AM654" s="190"/>
    </row>
    <row r="655" spans="1:49" ht="12.95" customHeight="1">
      <c r="B655" s="191" t="e">
        <f>CONCATENATE("Installatie-technische werkuren in regie zullen worden uitgevoerd à ",#REF!," €/h .")</f>
        <v>#REF!</v>
      </c>
      <c r="C655" s="191"/>
      <c r="D655" s="191"/>
      <c r="E655" s="191"/>
      <c r="F655" s="191"/>
      <c r="G655" s="191"/>
      <c r="H655" s="191"/>
      <c r="I655" s="191"/>
      <c r="J655" s="191"/>
      <c r="K655" s="191"/>
      <c r="AC655" s="27"/>
      <c r="AD655" s="191" t="s">
        <v>716</v>
      </c>
      <c r="AE655" s="191"/>
      <c r="AF655" s="191"/>
      <c r="AG655" s="191"/>
      <c r="AH655" s="191"/>
      <c r="AI655" s="191"/>
      <c r="AJ655" s="191"/>
      <c r="AK655" s="191"/>
      <c r="AL655" s="191"/>
      <c r="AM655" s="191"/>
    </row>
    <row r="656" spans="1:49" ht="12.95" customHeight="1">
      <c r="B656" s="191" t="e">
        <f>CONCATENATE("Programmatie-werkuren in regie zullen worden uitgevoerd à ",#REF!," €/h .")</f>
        <v>#REF!</v>
      </c>
      <c r="C656" s="191"/>
      <c r="D656" s="191"/>
      <c r="E656" s="191"/>
      <c r="F656" s="191"/>
      <c r="G656" s="191"/>
      <c r="H656" s="191"/>
      <c r="I656" s="191"/>
      <c r="J656" s="191"/>
      <c r="K656" s="191"/>
      <c r="AC656" s="27"/>
      <c r="AD656" s="191" t="s">
        <v>717</v>
      </c>
      <c r="AE656" s="191"/>
      <c r="AF656" s="191"/>
      <c r="AG656" s="191"/>
      <c r="AH656" s="191"/>
      <c r="AI656" s="191"/>
      <c r="AJ656" s="191"/>
      <c r="AK656" s="191"/>
      <c r="AL656" s="191"/>
      <c r="AM656" s="191"/>
    </row>
    <row r="657" spans="1:47" ht="12.95" customHeight="1">
      <c r="B657" s="191" t="e">
        <f>CONCATENATE("In functie van de grootte van het project worden steeds een aantal werfbezoeken voorzien . In dit geval zijn dat er ",M657," .")</f>
        <v>#REF!</v>
      </c>
      <c r="C657" s="191"/>
      <c r="D657" s="191"/>
      <c r="E657" s="191"/>
      <c r="F657" s="191"/>
      <c r="G657" s="191"/>
      <c r="H657" s="191"/>
      <c r="I657" s="191"/>
      <c r="J657" s="191"/>
      <c r="K657" s="191"/>
      <c r="M657" s="121" t="e">
        <f>$J$594</f>
        <v>#REF!</v>
      </c>
      <c r="AC657" s="27"/>
      <c r="AD657" s="191" t="s">
        <v>814</v>
      </c>
      <c r="AE657" s="191"/>
      <c r="AF657" s="191"/>
      <c r="AG657" s="191"/>
      <c r="AH657" s="191"/>
      <c r="AI657" s="191"/>
      <c r="AJ657" s="191"/>
      <c r="AK657" s="191"/>
      <c r="AL657" s="191"/>
      <c r="AM657" s="191"/>
      <c r="AO657" s="121">
        <v>5</v>
      </c>
    </row>
    <row r="658" spans="1:47" ht="12.95" customHeight="1">
      <c r="A658" s="25" t="e">
        <f>IF(M658="leidingen bij DX","HIDE","")</f>
        <v>#REF!</v>
      </c>
      <c r="B658" s="187" t="e">
        <f>IF(M658="leidingen NIET bij DX","Alle bekabelingswerken + plaatsen stopcontacten en verlichting worden uitgevoerd door uw elektrieker of uzelf op basis van het uitvoeringsdossier opgemaakt door DX Electro bvba .","wegfilteren aub")</f>
        <v>#REF!</v>
      </c>
      <c r="C658" s="187"/>
      <c r="D658" s="187"/>
      <c r="E658" s="187"/>
      <c r="F658" s="187"/>
      <c r="G658" s="187"/>
      <c r="H658" s="187"/>
      <c r="I658" s="187"/>
      <c r="J658" s="187"/>
      <c r="K658" s="187"/>
      <c r="M658" s="120" t="e">
        <f>IF(#REF!="DX ELECTRO bvba","leidingen bij DX","leidingen NIET bij DX")</f>
        <v>#REF!</v>
      </c>
      <c r="N658" s="120"/>
      <c r="O658" s="120"/>
      <c r="P658" s="120"/>
      <c r="Q658" s="120"/>
      <c r="R658" s="120"/>
      <c r="S658" s="120"/>
      <c r="AC658" s="25" t="s">
        <v>609</v>
      </c>
      <c r="AD658" s="187" t="s">
        <v>719</v>
      </c>
      <c r="AE658" s="187"/>
      <c r="AF658" s="187"/>
      <c r="AG658" s="187"/>
      <c r="AH658" s="187"/>
      <c r="AI658" s="187"/>
      <c r="AJ658" s="187"/>
      <c r="AK658" s="187"/>
      <c r="AL658" s="187"/>
      <c r="AM658" s="187"/>
      <c r="AO658" s="120" t="s">
        <v>720</v>
      </c>
      <c r="AP658" s="120"/>
      <c r="AQ658" s="120"/>
      <c r="AR658" s="120"/>
      <c r="AS658" s="120"/>
      <c r="AT658" s="120"/>
      <c r="AU658" s="120"/>
    </row>
    <row r="659" spans="1:47" ht="12.95" customHeight="1">
      <c r="A659" s="25" t="e">
        <f>IF(M659="leidingen bij DX","HIDE","")</f>
        <v>#REF!</v>
      </c>
      <c r="B659" s="187" t="e">
        <f>IF(M659="leidingen NIET bij DX","Dit uitvoeringsdossier zal worden opgemaakt na ontvangst van digitaal electriciteitsplan opgemaakt door uitvoerder of architect .(dwg-file=autocad)","wegfilteren aub")</f>
        <v>#REF!</v>
      </c>
      <c r="C659" s="187"/>
      <c r="D659" s="187"/>
      <c r="E659" s="187"/>
      <c r="F659" s="187"/>
      <c r="G659" s="187"/>
      <c r="H659" s="187"/>
      <c r="I659" s="187"/>
      <c r="J659" s="187"/>
      <c r="K659" s="187"/>
      <c r="M659" s="120" t="e">
        <f>IF(#REF!="DX ELECTRO bvba","leidingen bij DX","leidingen NIET bij DX")</f>
        <v>#REF!</v>
      </c>
      <c r="N659" s="120"/>
      <c r="O659" s="120"/>
      <c r="P659" s="120"/>
      <c r="Q659" s="120"/>
      <c r="R659" s="120"/>
      <c r="S659" s="120"/>
      <c r="AC659" s="25" t="s">
        <v>609</v>
      </c>
      <c r="AD659" s="187" t="s">
        <v>721</v>
      </c>
      <c r="AE659" s="187"/>
      <c r="AF659" s="187"/>
      <c r="AG659" s="187"/>
      <c r="AH659" s="187"/>
      <c r="AI659" s="187"/>
      <c r="AJ659" s="187"/>
      <c r="AK659" s="187"/>
      <c r="AL659" s="187"/>
      <c r="AM659" s="187"/>
      <c r="AO659" s="120" t="s">
        <v>720</v>
      </c>
      <c r="AP659" s="120"/>
      <c r="AQ659" s="120"/>
      <c r="AR659" s="120"/>
      <c r="AS659" s="120"/>
      <c r="AT659" s="120"/>
      <c r="AU659" s="120"/>
    </row>
    <row r="660" spans="1:47" ht="15" customHeight="1">
      <c r="A660" s="25" t="e">
        <f>IF(M660="leidingen bij DX","HIDE","")</f>
        <v>#REF!</v>
      </c>
      <c r="B660" s="187" t="e">
        <f>IF(M660="leidingen NIET bij DX","Voor opmaak van het complete uitvoeringsdossier vragen wij 2 weken na ontvangst van de electriciteitsplannen dwg .","wegfilteren aub")</f>
        <v>#REF!</v>
      </c>
      <c r="C660" s="187"/>
      <c r="D660" s="187"/>
      <c r="E660" s="187"/>
      <c r="F660" s="187"/>
      <c r="G660" s="187"/>
      <c r="H660" s="187"/>
      <c r="I660" s="187"/>
      <c r="J660" s="187"/>
      <c r="K660" s="187"/>
      <c r="M660" s="120" t="e">
        <f>IF(#REF!="DX ELECTRO bvba","leidingen bij DX","leidingen NIET bij DX")</f>
        <v>#REF!</v>
      </c>
      <c r="N660" s="120"/>
      <c r="O660" s="120"/>
      <c r="P660" s="120"/>
      <c r="Q660" s="120"/>
      <c r="R660" s="120"/>
      <c r="S660" s="120"/>
      <c r="AC660" s="25" t="s">
        <v>609</v>
      </c>
      <c r="AD660" s="187" t="s">
        <v>722</v>
      </c>
      <c r="AE660" s="187"/>
      <c r="AF660" s="187"/>
      <c r="AG660" s="187"/>
      <c r="AH660" s="187"/>
      <c r="AI660" s="187"/>
      <c r="AJ660" s="187"/>
      <c r="AK660" s="187"/>
      <c r="AL660" s="187"/>
      <c r="AM660" s="187"/>
      <c r="AO660" s="120" t="s">
        <v>720</v>
      </c>
      <c r="AP660" s="120"/>
      <c r="AQ660" s="120"/>
      <c r="AR660" s="120"/>
      <c r="AS660" s="120"/>
      <c r="AT660" s="120"/>
      <c r="AU660" s="120"/>
    </row>
    <row r="661" spans="1:47" ht="15" customHeight="1">
      <c r="A661" s="25" t="e">
        <f>IF(M661="leidingen bij DX","HIDE","")</f>
        <v>#REF!</v>
      </c>
      <c r="B661" s="187" t="e">
        <f>IF(M661="leidingen NIET bij DX","Alle leidingen in het verdeelbord zullen worden gelabeld volgens de nummering vermeld op de uitvoeringsplannen .","wegfilteren aub")</f>
        <v>#REF!</v>
      </c>
      <c r="C661" s="187"/>
      <c r="D661" s="187"/>
      <c r="E661" s="187"/>
      <c r="F661" s="187"/>
      <c r="G661" s="187"/>
      <c r="H661" s="187"/>
      <c r="I661" s="187"/>
      <c r="J661" s="187"/>
      <c r="K661" s="187"/>
      <c r="M661" s="120" t="e">
        <f>IF(#REF!="DX ELECTRO bvba","leidingen bij DX","leidingen NIET bij DX")</f>
        <v>#REF!</v>
      </c>
      <c r="N661" s="120"/>
      <c r="O661" s="120"/>
      <c r="P661" s="120"/>
      <c r="Q661" s="120"/>
      <c r="R661" s="120"/>
      <c r="S661" s="120"/>
      <c r="AC661" s="25" t="s">
        <v>609</v>
      </c>
      <c r="AD661" s="187" t="s">
        <v>723</v>
      </c>
      <c r="AE661" s="187"/>
      <c r="AF661" s="187"/>
      <c r="AG661" s="187"/>
      <c r="AH661" s="187"/>
      <c r="AI661" s="187"/>
      <c r="AJ661" s="187"/>
      <c r="AK661" s="187"/>
      <c r="AL661" s="187"/>
      <c r="AM661" s="187"/>
      <c r="AO661" s="120" t="s">
        <v>720</v>
      </c>
      <c r="AP661" s="120"/>
      <c r="AQ661" s="120"/>
      <c r="AR661" s="120"/>
      <c r="AS661" s="120"/>
      <c r="AT661" s="120"/>
      <c r="AU661" s="120"/>
    </row>
    <row r="662" spans="1:47" hidden="1">
      <c r="A662" s="25" t="e">
        <f>IF(M662="leidingen NIET bij DX","HIDE","")</f>
        <v>#REF!</v>
      </c>
      <c r="B662" s="187" t="e">
        <f>IF(M662="leidingen NIET bij DX","wegfilteren aub",CONCATENATE("Alle bekabelingswerken werden berekend aan de hand van de gemiddelde koperkoers jan 2015 =",#REF!,"€/kg ."))</f>
        <v>#REF!</v>
      </c>
      <c r="C662" s="187"/>
      <c r="D662" s="187"/>
      <c r="E662" s="187"/>
      <c r="F662" s="187"/>
      <c r="G662" s="187"/>
      <c r="H662" s="187"/>
      <c r="I662" s="187"/>
      <c r="J662" s="187"/>
      <c r="K662" s="187"/>
      <c r="M662" s="120" t="e">
        <f>IF(#REF!="DX ELECTRO bvba","leidingen bij DX","leidingen NIET bij DX")</f>
        <v>#REF!</v>
      </c>
      <c r="N662" s="120"/>
      <c r="O662" s="120"/>
      <c r="P662" s="120"/>
      <c r="Q662" s="120"/>
      <c r="R662" s="120"/>
      <c r="S662" s="120"/>
      <c r="AC662" s="25" t="s">
        <v>613</v>
      </c>
      <c r="AD662" s="187" t="s">
        <v>724</v>
      </c>
      <c r="AE662" s="187"/>
      <c r="AF662" s="187"/>
      <c r="AG662" s="187"/>
      <c r="AH662" s="187"/>
      <c r="AI662" s="187"/>
      <c r="AJ662" s="187"/>
      <c r="AK662" s="187"/>
      <c r="AL662" s="187"/>
      <c r="AM662" s="187"/>
      <c r="AO662" s="120" t="s">
        <v>720</v>
      </c>
      <c r="AP662" s="120"/>
      <c r="AQ662" s="120"/>
      <c r="AR662" s="120"/>
      <c r="AS662" s="120"/>
      <c r="AT662" s="120"/>
      <c r="AU662" s="120"/>
    </row>
    <row r="663" spans="1:47" hidden="1">
      <c r="A663" s="25" t="e">
        <f>IF(M663="leidingen NIET bij DX","HIDE","")</f>
        <v>#REF!</v>
      </c>
      <c r="B663" s="187" t="e">
        <f>IF(M663="leidingen NIET bij DX","wegfilteren aub","Bij bestellingen meer dan 2 maand na ons voorstel zal een prijsaanpassing gebeuren bij koperkoersschommelingen &gt; 10% .")</f>
        <v>#REF!</v>
      </c>
      <c r="C663" s="187"/>
      <c r="D663" s="187"/>
      <c r="E663" s="187"/>
      <c r="F663" s="187"/>
      <c r="G663" s="187"/>
      <c r="H663" s="187"/>
      <c r="I663" s="187"/>
      <c r="J663" s="187"/>
      <c r="K663" s="187"/>
      <c r="M663" s="120" t="e">
        <f>IF(#REF!="DX ELECTRO bvba","leidingen bij DX","leidingen NIET bij DX")</f>
        <v>#REF!</v>
      </c>
      <c r="N663" s="120"/>
      <c r="O663" s="120"/>
      <c r="P663" s="120"/>
      <c r="Q663" s="120"/>
      <c r="R663" s="120"/>
      <c r="S663" s="120"/>
      <c r="AC663" s="25" t="s">
        <v>613</v>
      </c>
      <c r="AD663" s="187" t="s">
        <v>724</v>
      </c>
      <c r="AE663" s="187"/>
      <c r="AF663" s="187"/>
      <c r="AG663" s="187"/>
      <c r="AH663" s="187"/>
      <c r="AI663" s="187"/>
      <c r="AJ663" s="187"/>
      <c r="AK663" s="187"/>
      <c r="AL663" s="187"/>
      <c r="AM663" s="187"/>
      <c r="AO663" s="120" t="s">
        <v>720</v>
      </c>
      <c r="AP663" s="120"/>
      <c r="AQ663" s="120"/>
      <c r="AR663" s="120"/>
      <c r="AS663" s="120"/>
      <c r="AT663" s="120"/>
      <c r="AU663" s="120"/>
    </row>
    <row r="664" spans="1:47" ht="15" customHeight="1">
      <c r="A664" s="25" t="e">
        <f>IF(M664="verdeelbord bij DX","HIDE","")</f>
        <v>#REF!</v>
      </c>
      <c r="B664" s="187" t="e">
        <f>IF(M664="verdeelbord NIET bij DX",CONCATENATE("Het verdeelbord zal geleverd en geplaatst worden door uw elektrieker of uzelf. Hij dient rekening te houden met een capaciteit van ",#REF!," modules .(volgens dit uitgewerkt concept !)"),"wegfilteren aub")</f>
        <v>#REF!</v>
      </c>
      <c r="C664" s="187"/>
      <c r="D664" s="187"/>
      <c r="E664" s="187"/>
      <c r="F664" s="187"/>
      <c r="G664" s="187"/>
      <c r="H664" s="187"/>
      <c r="I664" s="187"/>
      <c r="J664" s="187"/>
      <c r="K664" s="187"/>
      <c r="M664" s="120" t="e">
        <f>IF(#REF!="DX ELECTRO bvba","verdeelbord bij DX","verdeelbord NIET bij DX")</f>
        <v>#REF!</v>
      </c>
      <c r="N664" s="120"/>
      <c r="O664" s="120"/>
      <c r="P664" s="120"/>
      <c r="Q664" s="120"/>
      <c r="R664" s="120"/>
      <c r="S664" s="120"/>
      <c r="AC664" s="25" t="s">
        <v>609</v>
      </c>
      <c r="AD664" s="187" t="s">
        <v>815</v>
      </c>
      <c r="AE664" s="187"/>
      <c r="AF664" s="187"/>
      <c r="AG664" s="187"/>
      <c r="AH664" s="187"/>
      <c r="AI664" s="187"/>
      <c r="AJ664" s="187"/>
      <c r="AK664" s="187"/>
      <c r="AL664" s="187"/>
      <c r="AM664" s="187"/>
      <c r="AO664" s="120" t="s">
        <v>726</v>
      </c>
      <c r="AP664" s="120"/>
      <c r="AQ664" s="120"/>
      <c r="AR664" s="120"/>
      <c r="AS664" s="120"/>
      <c r="AT664" s="120"/>
      <c r="AU664" s="120"/>
    </row>
    <row r="665" spans="1:47" ht="15" customHeight="1">
      <c r="A665" s="25" t="e">
        <f>IF(M665="verdeelbord bij DX","HIDE","")</f>
        <v>#REF!</v>
      </c>
      <c r="B665" s="187" t="e">
        <f>IF(M665="verdeelbord NIET bij DX","Alle Crestron-apparatuur vereist voor aanmaak van het verdeelbord zal binnen de week worden aangeleverd op verzoek van de uitvoerder .","wegfilteren aub")</f>
        <v>#REF!</v>
      </c>
      <c r="C665" s="187"/>
      <c r="D665" s="187"/>
      <c r="E665" s="187"/>
      <c r="F665" s="187"/>
      <c r="G665" s="187"/>
      <c r="H665" s="187"/>
      <c r="I665" s="187"/>
      <c r="J665" s="187"/>
      <c r="K665" s="187"/>
      <c r="M665" s="120" t="e">
        <f>IF(#REF!="DX ELECTRO bvba","verdeelbord bij DX","verdeelbord NIET bij DX")</f>
        <v>#REF!</v>
      </c>
      <c r="N665" s="120"/>
      <c r="O665" s="120"/>
      <c r="P665" s="120"/>
      <c r="Q665" s="120"/>
      <c r="R665" s="120"/>
      <c r="S665" s="120"/>
      <c r="AC665" s="25" t="s">
        <v>609</v>
      </c>
      <c r="AD665" s="187" t="s">
        <v>727</v>
      </c>
      <c r="AE665" s="187"/>
      <c r="AF665" s="187"/>
      <c r="AG665" s="187"/>
      <c r="AH665" s="187"/>
      <c r="AI665" s="187"/>
      <c r="AJ665" s="187"/>
      <c r="AK665" s="187"/>
      <c r="AL665" s="187"/>
      <c r="AM665" s="187"/>
      <c r="AO665" s="120" t="s">
        <v>726</v>
      </c>
      <c r="AP665" s="120"/>
      <c r="AQ665" s="120"/>
      <c r="AR665" s="120"/>
      <c r="AS665" s="120"/>
      <c r="AT665" s="120"/>
      <c r="AU665" s="120"/>
    </row>
    <row r="666" spans="1:47" ht="15" customHeight="1">
      <c r="A666" s="25" t="e">
        <f>IF(M666="verdeelbord bij DX","HIDE","")</f>
        <v>#REF!</v>
      </c>
      <c r="B666" s="187" t="e">
        <f>IF(M666="verdeelbord NIET bij DX","Alle Crestron-apparatuur zal worden aangesloten volgens de bekabelingsschema's waarvan alle linken vermeld staan in deze calculatie .","wegfilteren aub")</f>
        <v>#REF!</v>
      </c>
      <c r="C666" s="187"/>
      <c r="D666" s="187"/>
      <c r="E666" s="187"/>
      <c r="F666" s="187"/>
      <c r="G666" s="187"/>
      <c r="H666" s="187"/>
      <c r="I666" s="187"/>
      <c r="J666" s="187"/>
      <c r="K666" s="187"/>
      <c r="M666" s="120" t="e">
        <f>IF(#REF!="DX ELECTRO bvba","verdeelbord bij DX","verdeelbord NIET bij DX")</f>
        <v>#REF!</v>
      </c>
      <c r="N666" s="120"/>
      <c r="O666" s="120"/>
      <c r="P666" s="120"/>
      <c r="Q666" s="120"/>
      <c r="R666" s="120"/>
      <c r="S666" s="120"/>
      <c r="AC666" s="25" t="s">
        <v>609</v>
      </c>
      <c r="AD666" s="187" t="s">
        <v>728</v>
      </c>
      <c r="AE666" s="187"/>
      <c r="AF666" s="187"/>
      <c r="AG666" s="187"/>
      <c r="AH666" s="187"/>
      <c r="AI666" s="187"/>
      <c r="AJ666" s="187"/>
      <c r="AK666" s="187"/>
      <c r="AL666" s="187"/>
      <c r="AM666" s="187"/>
      <c r="AO666" s="120" t="s">
        <v>726</v>
      </c>
      <c r="AP666" s="120"/>
      <c r="AQ666" s="120"/>
      <c r="AR666" s="120"/>
      <c r="AS666" s="120"/>
      <c r="AT666" s="120"/>
      <c r="AU666" s="120"/>
    </row>
    <row r="667" spans="1:47" ht="15" customHeight="1">
      <c r="A667" s="25" t="e">
        <f>IF(M667="verdeelbord bij DX","HIDE","")</f>
        <v>#REF!</v>
      </c>
      <c r="B667" s="187" t="e">
        <f>IF(M667="verdeelbord NIET bij DX","Alle in - en uitgangen van het Crestron-systeem worden aangesloten via rijgklemmen . ","wegfilteren aub")</f>
        <v>#REF!</v>
      </c>
      <c r="C667" s="187"/>
      <c r="D667" s="187"/>
      <c r="E667" s="187"/>
      <c r="F667" s="187"/>
      <c r="G667" s="187"/>
      <c r="H667" s="187"/>
      <c r="I667" s="187"/>
      <c r="J667" s="187"/>
      <c r="K667" s="187"/>
      <c r="M667" s="120" t="e">
        <f>IF(#REF!="DX ELECTRO bvba","verdeelbord bij DX","verdeelbord NIET bij DX")</f>
        <v>#REF!</v>
      </c>
      <c r="N667" s="120"/>
      <c r="O667" s="120"/>
      <c r="P667" s="120"/>
      <c r="Q667" s="120"/>
      <c r="R667" s="120"/>
      <c r="S667" s="120"/>
      <c r="AC667" s="25" t="s">
        <v>609</v>
      </c>
      <c r="AD667" s="187" t="s">
        <v>729</v>
      </c>
      <c r="AE667" s="187"/>
      <c r="AF667" s="187"/>
      <c r="AG667" s="187"/>
      <c r="AH667" s="187"/>
      <c r="AI667" s="187"/>
      <c r="AJ667" s="187"/>
      <c r="AK667" s="187"/>
      <c r="AL667" s="187"/>
      <c r="AM667" s="187"/>
      <c r="AO667" s="120" t="s">
        <v>726</v>
      </c>
      <c r="AP667" s="120"/>
      <c r="AQ667" s="120"/>
      <c r="AR667" s="120"/>
      <c r="AS667" s="120"/>
      <c r="AT667" s="120"/>
      <c r="AU667" s="120"/>
    </row>
    <row r="668" spans="1:47" ht="15" customHeight="1">
      <c r="A668" s="25" t="e">
        <f>IF(M668="verdeelbord bij DX","HIDE","")</f>
        <v>#REF!</v>
      </c>
      <c r="B668" s="187" t="e">
        <f>IF(M668="verdeelbord NIET bij DX","De uitvoerder voorziet de klemmenstrokenlijst in het werfdossier en mailt dit op regelmatige tijstippen door naar DX Electro bvba .","wegfilteren aub")</f>
        <v>#REF!</v>
      </c>
      <c r="C668" s="187"/>
      <c r="D668" s="187"/>
      <c r="E668" s="187"/>
      <c r="F668" s="187"/>
      <c r="G668" s="187"/>
      <c r="H668" s="187"/>
      <c r="I668" s="187"/>
      <c r="J668" s="187"/>
      <c r="K668" s="187"/>
      <c r="M668" s="120" t="e">
        <f>IF(#REF!="DX ELECTRO bvba","verdeelbord bij DX","verdeelbord NIET bij DX")</f>
        <v>#REF!</v>
      </c>
      <c r="N668" s="120"/>
      <c r="O668" s="120"/>
      <c r="P668" s="120"/>
      <c r="Q668" s="120"/>
      <c r="R668" s="120"/>
      <c r="S668" s="120"/>
      <c r="AC668" s="25" t="s">
        <v>609</v>
      </c>
      <c r="AD668" s="187" t="s">
        <v>730</v>
      </c>
      <c r="AE668" s="187"/>
      <c r="AF668" s="187"/>
      <c r="AG668" s="187"/>
      <c r="AH668" s="187"/>
      <c r="AI668" s="187"/>
      <c r="AJ668" s="187"/>
      <c r="AK668" s="187"/>
      <c r="AL668" s="187"/>
      <c r="AM668" s="187"/>
      <c r="AO668" s="120" t="s">
        <v>726</v>
      </c>
      <c r="AP668" s="120"/>
      <c r="AQ668" s="120"/>
      <c r="AR668" s="120"/>
      <c r="AS668" s="120"/>
      <c r="AT668" s="120"/>
      <c r="AU668" s="120"/>
    </row>
    <row r="669" spans="1:47">
      <c r="A669" s="25" t="e">
        <f>IF(M669="GEEN AV","HIDE","")</f>
        <v>#REF!</v>
      </c>
      <c r="B669" s="187" t="e">
        <f>IF(M669="GEEN AV","wegfilteren aub","Er werd vanuit gegaan dat de voorziene AUDIO / VIDEO-apparatuur zal kunnen worden voorzien op rek of kast voorzien door de bouwheer of installateur ." )</f>
        <v>#REF!</v>
      </c>
      <c r="C669" s="187"/>
      <c r="D669" s="187"/>
      <c r="E669" s="187"/>
      <c r="F669" s="187"/>
      <c r="G669" s="187"/>
      <c r="H669" s="187"/>
      <c r="I669" s="187"/>
      <c r="J669" s="187"/>
      <c r="K669" s="187"/>
      <c r="M669" s="189" t="e">
        <f>IF($J$163=1,"WEL AV","GEEN AV")</f>
        <v>#REF!</v>
      </c>
      <c r="N669" s="189"/>
      <c r="O669" s="189"/>
      <c r="P669" s="189"/>
      <c r="Q669" s="189"/>
      <c r="R669" s="189"/>
      <c r="S669" s="189"/>
      <c r="AC669" s="25" t="s">
        <v>609</v>
      </c>
      <c r="AD669" s="187" t="s">
        <v>731</v>
      </c>
      <c r="AE669" s="187"/>
      <c r="AF669" s="187"/>
      <c r="AG669" s="187"/>
      <c r="AH669" s="187"/>
      <c r="AI669" s="187"/>
      <c r="AJ669" s="187"/>
      <c r="AK669" s="187"/>
      <c r="AL669" s="187"/>
      <c r="AM669" s="187"/>
      <c r="AO669" s="189" t="s">
        <v>732</v>
      </c>
      <c r="AP669" s="189"/>
      <c r="AQ669" s="189"/>
      <c r="AR669" s="189"/>
      <c r="AS669" s="189"/>
      <c r="AT669" s="189"/>
      <c r="AU669" s="189"/>
    </row>
    <row r="670" spans="1:47">
      <c r="A670" s="25" t="e">
        <f>IF(M670="GEEN AV","HIDE","")</f>
        <v>#REF!</v>
      </c>
      <c r="B670" s="187" t="e">
        <f>IF(M670="GEEN AV","wegfilteren aub","Bij complexere AUDIO / VIDEO installaties verdient het echter aanbeveling van deze apparatuur onder te brengen in een 19inch-rack .")</f>
        <v>#REF!</v>
      </c>
      <c r="C670" s="187"/>
      <c r="D670" s="187"/>
      <c r="E670" s="187"/>
      <c r="F670" s="187"/>
      <c r="G670" s="187"/>
      <c r="H670" s="187"/>
      <c r="I670" s="187"/>
      <c r="J670" s="187"/>
      <c r="K670" s="187"/>
      <c r="M670" s="189" t="e">
        <f>IF($J$163=1,"WEL AV","GEEN AV")</f>
        <v>#REF!</v>
      </c>
      <c r="N670" s="189"/>
      <c r="O670" s="189"/>
      <c r="P670" s="189"/>
      <c r="Q670" s="189"/>
      <c r="R670" s="189"/>
      <c r="S670" s="189"/>
      <c r="AC670" s="25" t="s">
        <v>609</v>
      </c>
      <c r="AD670" s="187" t="s">
        <v>733</v>
      </c>
      <c r="AE670" s="187"/>
      <c r="AF670" s="187"/>
      <c r="AG670" s="187"/>
      <c r="AH670" s="187"/>
      <c r="AI670" s="187"/>
      <c r="AJ670" s="187"/>
      <c r="AK670" s="187"/>
      <c r="AL670" s="187"/>
      <c r="AM670" s="187"/>
      <c r="AO670" s="189" t="s">
        <v>732</v>
      </c>
      <c r="AP670" s="189"/>
      <c r="AQ670" s="189"/>
      <c r="AR670" s="189"/>
      <c r="AS670" s="189"/>
      <c r="AT670" s="189"/>
      <c r="AU670" s="189"/>
    </row>
    <row r="671" spans="1:47">
      <c r="A671" s="25" t="e">
        <f>IF(M671="GEEN AV","HIDE","")</f>
        <v>#REF!</v>
      </c>
      <c r="B671" s="188"/>
      <c r="C671" s="188"/>
      <c r="D671" s="188"/>
      <c r="E671" s="188"/>
      <c r="F671" s="188"/>
      <c r="G671" s="188"/>
      <c r="H671" s="188"/>
      <c r="I671" s="188"/>
      <c r="J671" s="188"/>
      <c r="K671" s="188"/>
      <c r="M671" s="189" t="e">
        <f>IF($J$163=1,"WEL AV","GEEN AV")</f>
        <v>#REF!</v>
      </c>
      <c r="N671" s="189"/>
      <c r="O671" s="189"/>
      <c r="P671" s="189"/>
      <c r="Q671" s="189"/>
      <c r="R671" s="189"/>
      <c r="S671" s="189"/>
      <c r="AC671" s="25" t="s">
        <v>609</v>
      </c>
      <c r="AD671" s="188"/>
      <c r="AE671" s="188"/>
      <c r="AF671" s="188"/>
      <c r="AG671" s="188"/>
      <c r="AH671" s="188"/>
      <c r="AI671" s="188"/>
      <c r="AJ671" s="188"/>
      <c r="AK671" s="188"/>
      <c r="AL671" s="188"/>
      <c r="AM671" s="188"/>
      <c r="AO671" s="189" t="s">
        <v>732</v>
      </c>
      <c r="AP671" s="189"/>
      <c r="AQ671" s="189"/>
      <c r="AR671" s="189"/>
      <c r="AS671" s="189"/>
      <c r="AT671" s="189"/>
      <c r="AU671" s="189"/>
    </row>
    <row r="672" spans="1:47" ht="15" customHeight="1">
      <c r="A672" s="25" t="e">
        <f>IF(M672="GEEN NETWERKAPP","HIDE","")</f>
        <v>#REF!</v>
      </c>
      <c r="B672" s="187" t="e">
        <f>IF(M672="GEEN NETWERKAPP","wegfilteren aub","Er werd vanuit gegaan dat de voorziene netwerkapparatuur (switchen ed) zal kunnne worden voorzien op rek of kast voorzien door de bouwheer of installateur .")</f>
        <v>#REF!</v>
      </c>
      <c r="C672" s="187"/>
      <c r="D672" s="187"/>
      <c r="E672" s="187"/>
      <c r="F672" s="187"/>
      <c r="G672" s="187"/>
      <c r="H672" s="187"/>
      <c r="I672" s="187"/>
      <c r="J672" s="187"/>
      <c r="K672" s="187"/>
      <c r="M672" s="147" t="e">
        <f>IF(SUM($J$94:$J$107)&gt;0,"WEL NETWERKAPP","GEEN NETWERKAPP")</f>
        <v>#REF!</v>
      </c>
      <c r="AC672" s="25" t="s">
        <v>609</v>
      </c>
      <c r="AD672" s="187" t="s">
        <v>790</v>
      </c>
      <c r="AE672" s="187"/>
      <c r="AF672" s="187"/>
      <c r="AG672" s="187"/>
      <c r="AH672" s="187"/>
      <c r="AI672" s="187"/>
      <c r="AJ672" s="187"/>
      <c r="AK672" s="187"/>
      <c r="AL672" s="187"/>
      <c r="AM672" s="187"/>
      <c r="AO672" s="147" t="s">
        <v>791</v>
      </c>
    </row>
    <row r="673" spans="1:41" ht="15" customHeight="1">
      <c r="A673" s="25" t="e">
        <f t="shared" ref="A673:A677" si="62">IF(M673="GEEN NETWERKAPP","HIDE","")</f>
        <v>#REF!</v>
      </c>
      <c r="B673" s="187" t="e">
        <f>IF(M673="GEEN NETWERKAPP","wegfilteren aub","Als het gaat om enkel POE-switch 5 ports dan wordt deze in het verdeelbord ondergebracht .")</f>
        <v>#REF!</v>
      </c>
      <c r="C673" s="187"/>
      <c r="D673" s="187"/>
      <c r="E673" s="187"/>
      <c r="F673" s="187"/>
      <c r="G673" s="187"/>
      <c r="H673" s="187"/>
      <c r="I673" s="187"/>
      <c r="J673" s="187"/>
      <c r="K673" s="187"/>
      <c r="M673" s="147" t="e">
        <f>IF(SUM($J$94:$J$107)&gt;0,"WEL NETWERKAPP","GEEN NETWERKAPP")</f>
        <v>#REF!</v>
      </c>
      <c r="AC673" s="25" t="s">
        <v>609</v>
      </c>
      <c r="AD673" s="187" t="s">
        <v>792</v>
      </c>
      <c r="AE673" s="187"/>
      <c r="AF673" s="187"/>
      <c r="AG673" s="187"/>
      <c r="AH673" s="187"/>
      <c r="AI673" s="187"/>
      <c r="AJ673" s="187"/>
      <c r="AK673" s="187"/>
      <c r="AL673" s="187"/>
      <c r="AM673" s="187"/>
      <c r="AO673" s="147" t="s">
        <v>791</v>
      </c>
    </row>
    <row r="674" spans="1:41" ht="15" customHeight="1">
      <c r="A674" s="25" t="e">
        <f t="shared" si="62"/>
        <v>#REF!</v>
      </c>
      <c r="B674" s="187" t="e">
        <f>IF(M674="GEEN NETWERKAPP","wegfilteren aub","Bij complexere netwerken verdient het echter aanbeveling van deze apparatuur onder te brengen in een patch-kast of in het voorziene AUDIO/VIDEO 19inch-rack .")</f>
        <v>#REF!</v>
      </c>
      <c r="C674" s="187"/>
      <c r="D674" s="187"/>
      <c r="E674" s="187"/>
      <c r="F674" s="187"/>
      <c r="G674" s="187"/>
      <c r="H674" s="187"/>
      <c r="I674" s="187"/>
      <c r="J674" s="187"/>
      <c r="K674" s="187"/>
      <c r="M674" s="147" t="e">
        <f>IF(SUM($J$94:$J$107)&gt;0,"WEL NETWERKAPP","GEEN NETWERKAPP")</f>
        <v>#REF!</v>
      </c>
      <c r="AC674" s="25" t="s">
        <v>609</v>
      </c>
      <c r="AD674" s="187" t="s">
        <v>793</v>
      </c>
      <c r="AE674" s="187"/>
      <c r="AF674" s="187"/>
      <c r="AG674" s="187"/>
      <c r="AH674" s="187"/>
      <c r="AI674" s="187"/>
      <c r="AJ674" s="187"/>
      <c r="AK674" s="187"/>
      <c r="AL674" s="187"/>
      <c r="AM674" s="187"/>
      <c r="AO674" s="147" t="s">
        <v>791</v>
      </c>
    </row>
    <row r="675" spans="1:41" ht="15" customHeight="1">
      <c r="A675" s="25" t="e">
        <f t="shared" si="62"/>
        <v>#REF!</v>
      </c>
      <c r="B675" s="187" t="e">
        <f>IF(M675="GEEN NETWERKAPP","wegfilteren aub","Router en eventuele vereiste bijkomende netwerkswitch(en) werden niet voorzien .")</f>
        <v>#REF!</v>
      </c>
      <c r="C675" s="187"/>
      <c r="D675" s="187"/>
      <c r="E675" s="187"/>
      <c r="F675" s="187"/>
      <c r="G675" s="187"/>
      <c r="H675" s="187"/>
      <c r="I675" s="187"/>
      <c r="J675" s="187"/>
      <c r="K675" s="187"/>
      <c r="M675" s="147" t="e">
        <f>IF(SUM($J$94:$J$107)&gt;0,"WEL NETWERKAPP","GEEN NETWERKAPP")</f>
        <v>#REF!</v>
      </c>
      <c r="AC675" s="25" t="s">
        <v>609</v>
      </c>
      <c r="AD675" s="187" t="s">
        <v>794</v>
      </c>
      <c r="AE675" s="187"/>
      <c r="AF675" s="187"/>
      <c r="AG675" s="187"/>
      <c r="AH675" s="187"/>
      <c r="AI675" s="187"/>
      <c r="AJ675" s="187"/>
      <c r="AK675" s="187"/>
      <c r="AL675" s="187"/>
      <c r="AM675" s="187"/>
      <c r="AO675" s="147" t="s">
        <v>791</v>
      </c>
    </row>
    <row r="676" spans="1:41" ht="15" customHeight="1">
      <c r="A676" s="25" t="e">
        <f t="shared" si="62"/>
        <v>#REF!</v>
      </c>
      <c r="B676" s="187" t="e">
        <f>IF(M676="GEEN NETWERKAPP","wegfilteren aub","Indien gewenst werken wij graag uw netwerk-installatie + patch-kast uit . ")</f>
        <v>#REF!</v>
      </c>
      <c r="C676" s="187"/>
      <c r="D676" s="187"/>
      <c r="E676" s="187"/>
      <c r="F676" s="187"/>
      <c r="G676" s="187"/>
      <c r="H676" s="187"/>
      <c r="I676" s="187"/>
      <c r="J676" s="187"/>
      <c r="K676" s="187"/>
      <c r="M676" s="147" t="e">
        <f t="shared" ref="M676:M677" si="63">IF(SUM($J$94:$J$107)&gt;0,"WEL NETWERKAPP","GEEN NETWERKAPP")</f>
        <v>#REF!</v>
      </c>
      <c r="AC676" s="25" t="s">
        <v>609</v>
      </c>
      <c r="AD676" s="187" t="s">
        <v>795</v>
      </c>
      <c r="AE676" s="187"/>
      <c r="AF676" s="187"/>
      <c r="AG676" s="187"/>
      <c r="AH676" s="187"/>
      <c r="AI676" s="187"/>
      <c r="AJ676" s="187"/>
      <c r="AK676" s="187"/>
      <c r="AL676" s="187"/>
      <c r="AM676" s="187"/>
      <c r="AO676" s="147" t="s">
        <v>791</v>
      </c>
    </row>
    <row r="677" spans="1:41" ht="15" customHeight="1">
      <c r="A677" s="25" t="e">
        <f t="shared" si="62"/>
        <v>#REF!</v>
      </c>
      <c r="B677" s="187" t="e">
        <f>IF(M677="GEEN NETWERKAPP","wegfilteren aub","Voor complexe netwerken waarbij opsplitsing in diverse V-lans aangeraden is (bij multimedia-projecten) werken wij samen met A-knowledge . ")</f>
        <v>#REF!</v>
      </c>
      <c r="C677" s="187"/>
      <c r="D677" s="187"/>
      <c r="E677" s="187"/>
      <c r="F677" s="187"/>
      <c r="G677" s="187"/>
      <c r="H677" s="187"/>
      <c r="I677" s="187"/>
      <c r="J677" s="187"/>
      <c r="K677" s="187"/>
      <c r="M677" s="147" t="e">
        <f t="shared" si="63"/>
        <v>#REF!</v>
      </c>
      <c r="AC677" s="25" t="s">
        <v>609</v>
      </c>
      <c r="AD677" s="187" t="s">
        <v>796</v>
      </c>
      <c r="AE677" s="187"/>
      <c r="AF677" s="187"/>
      <c r="AG677" s="187"/>
      <c r="AH677" s="187"/>
      <c r="AI677" s="187"/>
      <c r="AJ677" s="187"/>
      <c r="AK677" s="187"/>
      <c r="AL677" s="187"/>
      <c r="AM677" s="187"/>
      <c r="AO677" s="147" t="s">
        <v>791</v>
      </c>
    </row>
    <row r="678" spans="1:41">
      <c r="A678" s="25"/>
      <c r="AC678" s="25"/>
      <c r="AD678" s="27"/>
      <c r="AE678" s="27"/>
      <c r="AF678" s="27"/>
      <c r="AG678" s="27"/>
      <c r="AH678" s="27"/>
      <c r="AI678" s="27"/>
      <c r="AJ678" s="27"/>
      <c r="AK678" s="27"/>
      <c r="AL678" s="27"/>
      <c r="AM678" s="27"/>
    </row>
    <row r="679" spans="1:41">
      <c r="A679" s="25"/>
      <c r="AC679" s="25"/>
      <c r="AD679" s="27"/>
      <c r="AE679" s="27"/>
      <c r="AF679" s="27"/>
      <c r="AG679" s="27"/>
      <c r="AH679" s="27"/>
      <c r="AI679" s="27"/>
      <c r="AJ679" s="27"/>
      <c r="AK679" s="27"/>
      <c r="AL679" s="27"/>
      <c r="AM679" s="27"/>
    </row>
    <row r="680" spans="1:41">
      <c r="A680" s="25"/>
      <c r="AC680" s="25"/>
      <c r="AD680" s="27"/>
      <c r="AE680" s="27"/>
      <c r="AF680" s="27"/>
      <c r="AG680" s="27"/>
      <c r="AH680" s="27"/>
      <c r="AI680" s="27"/>
      <c r="AJ680" s="27"/>
      <c r="AK680" s="27"/>
      <c r="AL680" s="27"/>
      <c r="AM680" s="27"/>
    </row>
    <row r="681" spans="1:41">
      <c r="A681" s="25"/>
      <c r="AC681" s="25"/>
      <c r="AD681" s="27"/>
      <c r="AE681" s="27"/>
      <c r="AF681" s="27"/>
      <c r="AG681" s="27"/>
      <c r="AH681" s="27"/>
      <c r="AI681" s="27"/>
      <c r="AJ681" s="27"/>
      <c r="AK681" s="27"/>
      <c r="AL681" s="27"/>
      <c r="AM681" s="27"/>
    </row>
    <row r="682" spans="1:41">
      <c r="A682" s="25"/>
      <c r="B682" s="187"/>
      <c r="C682" s="187"/>
      <c r="D682" s="187"/>
      <c r="E682" s="187"/>
      <c r="F682" s="187"/>
      <c r="G682" s="187"/>
      <c r="H682" s="187"/>
      <c r="I682" s="187"/>
      <c r="J682" s="187"/>
      <c r="K682" s="187"/>
      <c r="AC682" s="25"/>
      <c r="AD682" s="187"/>
      <c r="AE682" s="187"/>
      <c r="AF682" s="187"/>
      <c r="AG682" s="187"/>
      <c r="AH682" s="187"/>
      <c r="AI682" s="187"/>
      <c r="AJ682" s="187"/>
      <c r="AK682" s="187"/>
      <c r="AL682" s="187"/>
      <c r="AM682" s="187"/>
    </row>
    <row r="683" spans="1:41">
      <c r="A683" s="25"/>
      <c r="B683" s="187"/>
      <c r="C683" s="187"/>
      <c r="D683" s="187"/>
      <c r="E683" s="187"/>
      <c r="F683" s="187"/>
      <c r="G683" s="187"/>
      <c r="H683" s="187"/>
      <c r="I683" s="187"/>
      <c r="J683" s="187"/>
      <c r="K683" s="187"/>
      <c r="AC683" s="25"/>
      <c r="AD683" s="187"/>
      <c r="AE683" s="187"/>
      <c r="AF683" s="187"/>
      <c r="AG683" s="187"/>
      <c r="AH683" s="187"/>
      <c r="AI683" s="187"/>
      <c r="AJ683" s="187"/>
      <c r="AK683" s="187"/>
      <c r="AL683" s="187"/>
      <c r="AM683" s="187"/>
    </row>
    <row r="684" spans="1:41">
      <c r="A684" s="25"/>
      <c r="B684" s="187"/>
      <c r="C684" s="187"/>
      <c r="D684" s="187"/>
      <c r="E684" s="187"/>
      <c r="F684" s="187"/>
      <c r="G684" s="187"/>
      <c r="H684" s="187"/>
      <c r="I684" s="187"/>
      <c r="J684" s="187"/>
      <c r="K684" s="187"/>
      <c r="AC684" s="25"/>
      <c r="AD684" s="187"/>
      <c r="AE684" s="187"/>
      <c r="AF684" s="187"/>
      <c r="AG684" s="187"/>
      <c r="AH684" s="187"/>
      <c r="AI684" s="187"/>
      <c r="AJ684" s="187"/>
      <c r="AK684" s="187"/>
      <c r="AL684" s="187"/>
      <c r="AM684" s="187"/>
    </row>
    <row r="685" spans="1:41">
      <c r="A685" s="25"/>
      <c r="B685" s="187"/>
      <c r="C685" s="187"/>
      <c r="D685" s="187"/>
      <c r="E685" s="187"/>
      <c r="F685" s="187"/>
      <c r="G685" s="187"/>
      <c r="H685" s="187"/>
      <c r="I685" s="187"/>
      <c r="J685" s="187"/>
      <c r="K685" s="187"/>
      <c r="AC685" s="25"/>
      <c r="AD685" s="187"/>
      <c r="AE685" s="187"/>
      <c r="AF685" s="187"/>
      <c r="AG685" s="187"/>
      <c r="AH685" s="187"/>
      <c r="AI685" s="187"/>
      <c r="AJ685" s="187"/>
      <c r="AK685" s="187"/>
      <c r="AL685" s="187"/>
      <c r="AM685" s="187"/>
    </row>
    <row r="686" spans="1:41">
      <c r="A686" s="25"/>
      <c r="AC686" s="25"/>
      <c r="AD686" s="27"/>
      <c r="AE686" s="27"/>
      <c r="AF686" s="27"/>
      <c r="AG686" s="27"/>
      <c r="AH686" s="27"/>
      <c r="AI686" s="27"/>
      <c r="AJ686" s="27"/>
      <c r="AK686" s="27"/>
      <c r="AL686" s="27"/>
      <c r="AM686" s="27"/>
    </row>
    <row r="687" spans="1:41">
      <c r="A687" s="25"/>
      <c r="AC687" s="25"/>
      <c r="AD687" s="27"/>
      <c r="AE687" s="27"/>
      <c r="AF687" s="27"/>
      <c r="AG687" s="27"/>
      <c r="AH687" s="27"/>
      <c r="AI687" s="27"/>
      <c r="AJ687" s="27"/>
      <c r="AK687" s="27"/>
      <c r="AL687" s="27"/>
      <c r="AM687" s="27"/>
    </row>
    <row r="688" spans="1:41">
      <c r="A688" s="25"/>
      <c r="AC688" s="25"/>
      <c r="AD688" s="27"/>
      <c r="AE688" s="27"/>
      <c r="AF688" s="27"/>
      <c r="AG688" s="27"/>
      <c r="AH688" s="27"/>
      <c r="AI688" s="27"/>
      <c r="AJ688" s="27"/>
      <c r="AK688" s="27"/>
      <c r="AL688" s="27"/>
      <c r="AM688" s="27"/>
    </row>
    <row r="689" spans="1:39">
      <c r="A689" s="25"/>
      <c r="AC689" s="25"/>
      <c r="AD689" s="27"/>
      <c r="AE689" s="27"/>
      <c r="AF689" s="27"/>
      <c r="AG689" s="27"/>
      <c r="AH689" s="27"/>
      <c r="AI689" s="27"/>
      <c r="AJ689" s="27"/>
      <c r="AK689" s="27"/>
      <c r="AL689" s="27"/>
      <c r="AM689" s="27"/>
    </row>
    <row r="690" spans="1:39">
      <c r="A690" s="25"/>
      <c r="AC690" s="25"/>
      <c r="AD690" s="27"/>
      <c r="AE690" s="27"/>
      <c r="AF690" s="27"/>
      <c r="AG690" s="27"/>
      <c r="AH690" s="27"/>
      <c r="AI690" s="27"/>
      <c r="AJ690" s="27"/>
      <c r="AK690" s="27"/>
      <c r="AL690" s="27"/>
      <c r="AM690" s="27"/>
    </row>
    <row r="691" spans="1:39">
      <c r="A691" s="25"/>
      <c r="AC691" s="25"/>
      <c r="AD691" s="27"/>
      <c r="AE691" s="27"/>
      <c r="AF691" s="27"/>
      <c r="AG691" s="27"/>
      <c r="AH691" s="27"/>
      <c r="AI691" s="27"/>
      <c r="AJ691" s="27"/>
      <c r="AK691" s="27"/>
      <c r="AL691" s="27"/>
      <c r="AM691" s="27"/>
    </row>
    <row r="692" spans="1:39">
      <c r="A692" s="25"/>
      <c r="AC692" s="25"/>
      <c r="AD692" s="27"/>
      <c r="AE692" s="27"/>
      <c r="AF692" s="27"/>
      <c r="AG692" s="27"/>
      <c r="AH692" s="27"/>
      <c r="AI692" s="27"/>
      <c r="AJ692" s="27"/>
      <c r="AK692" s="27"/>
      <c r="AL692" s="27"/>
      <c r="AM692" s="27"/>
    </row>
    <row r="693" spans="1:39">
      <c r="A693" s="25"/>
      <c r="AC693" s="25"/>
      <c r="AD693" s="27"/>
      <c r="AE693" s="27"/>
      <c r="AF693" s="27"/>
      <c r="AG693" s="27"/>
      <c r="AH693" s="27"/>
      <c r="AI693" s="27"/>
      <c r="AJ693" s="27"/>
      <c r="AK693" s="27"/>
      <c r="AL693" s="27"/>
      <c r="AM693" s="27"/>
    </row>
    <row r="694" spans="1:39">
      <c r="A694" s="25"/>
      <c r="AC694" s="25"/>
      <c r="AD694" s="27"/>
      <c r="AE694" s="27"/>
      <c r="AF694" s="27"/>
      <c r="AG694" s="27"/>
      <c r="AH694" s="27"/>
      <c r="AI694" s="27"/>
      <c r="AJ694" s="27"/>
      <c r="AK694" s="27"/>
      <c r="AL694" s="27"/>
      <c r="AM694" s="27"/>
    </row>
    <row r="695" spans="1:39">
      <c r="A695" s="25"/>
      <c r="AC695" s="25"/>
      <c r="AD695" s="27"/>
      <c r="AE695" s="27"/>
      <c r="AF695" s="27"/>
      <c r="AG695" s="27"/>
      <c r="AH695" s="27"/>
      <c r="AI695" s="27"/>
      <c r="AJ695" s="27"/>
      <c r="AK695" s="27"/>
      <c r="AL695" s="27"/>
      <c r="AM695" s="27"/>
    </row>
    <row r="696" spans="1:39">
      <c r="A696" s="25"/>
      <c r="AC696" s="25"/>
      <c r="AD696" s="27"/>
      <c r="AE696" s="27"/>
      <c r="AF696" s="27"/>
      <c r="AG696" s="27"/>
      <c r="AH696" s="27"/>
      <c r="AI696" s="27"/>
      <c r="AJ696" s="27"/>
      <c r="AK696" s="27"/>
      <c r="AL696" s="27"/>
      <c r="AM696" s="27"/>
    </row>
    <row r="697" spans="1:39">
      <c r="A697" s="25"/>
      <c r="AC697" s="25"/>
      <c r="AD697" s="27"/>
      <c r="AE697" s="27"/>
      <c r="AF697" s="27"/>
      <c r="AG697" s="27"/>
      <c r="AH697" s="27"/>
      <c r="AI697" s="27"/>
      <c r="AJ697" s="27"/>
      <c r="AK697" s="27"/>
      <c r="AL697" s="27"/>
      <c r="AM697" s="27"/>
    </row>
    <row r="698" spans="1:39">
      <c r="A698" s="25"/>
      <c r="AC698" s="25"/>
      <c r="AD698" s="27"/>
      <c r="AE698" s="27"/>
      <c r="AF698" s="27"/>
      <c r="AG698" s="27"/>
      <c r="AH698" s="27"/>
      <c r="AI698" s="27"/>
      <c r="AJ698" s="27"/>
      <c r="AK698" s="27"/>
      <c r="AL698" s="27"/>
      <c r="AM698" s="27"/>
    </row>
    <row r="699" spans="1:39">
      <c r="A699" s="25"/>
      <c r="AC699" s="25"/>
      <c r="AD699" s="27"/>
      <c r="AE699" s="27"/>
      <c r="AF699" s="27"/>
      <c r="AG699" s="27"/>
      <c r="AH699" s="27"/>
      <c r="AI699" s="27"/>
      <c r="AJ699" s="27"/>
      <c r="AK699" s="27"/>
      <c r="AL699" s="27"/>
      <c r="AM699" s="27"/>
    </row>
    <row r="700" spans="1:39">
      <c r="A700" s="25"/>
      <c r="AC700" s="25"/>
      <c r="AD700" s="27"/>
      <c r="AE700" s="27"/>
      <c r="AF700" s="27"/>
      <c r="AG700" s="27"/>
      <c r="AH700" s="27"/>
      <c r="AI700" s="27"/>
      <c r="AJ700" s="27"/>
      <c r="AK700" s="27"/>
      <c r="AL700" s="27"/>
      <c r="AM700" s="27"/>
    </row>
    <row r="701" spans="1:39">
      <c r="A701" s="25"/>
    </row>
    <row r="702" spans="1:39">
      <c r="A702" s="25"/>
    </row>
    <row r="703" spans="1:39">
      <c r="A703" s="25"/>
    </row>
    <row r="704" spans="1:39">
      <c r="A704" s="25"/>
    </row>
    <row r="705" spans="1:1">
      <c r="A705" s="25"/>
    </row>
    <row r="706" spans="1:1">
      <c r="A706" s="25"/>
    </row>
    <row r="707" spans="1:1">
      <c r="A707" s="25"/>
    </row>
    <row r="708" spans="1:1">
      <c r="A708" s="25"/>
    </row>
    <row r="709" spans="1:1">
      <c r="A709" s="25"/>
    </row>
    <row r="710" spans="1:1">
      <c r="A710" s="25"/>
    </row>
  </sheetData>
  <sheetProtection selectLockedCells="1"/>
  <autoFilter ref="A1:A710">
    <filterColumn colId="0">
      <filters blank="1"/>
    </filterColumn>
  </autoFilter>
  <mergeCells count="1222">
    <mergeCell ref="B4:C4"/>
    <mergeCell ref="D4:F4"/>
    <mergeCell ref="G4:K4"/>
    <mergeCell ref="B5:C5"/>
    <mergeCell ref="D5:F5"/>
    <mergeCell ref="G5:H5"/>
    <mergeCell ref="I5:K5"/>
    <mergeCell ref="A1:A2"/>
    <mergeCell ref="B1:C2"/>
    <mergeCell ref="D1:F2"/>
    <mergeCell ref="G1:K1"/>
    <mergeCell ref="G2:K2"/>
    <mergeCell ref="B3:C3"/>
    <mergeCell ref="D3:F3"/>
    <mergeCell ref="G3:K3"/>
    <mergeCell ref="D10:F10"/>
    <mergeCell ref="G10:H10"/>
    <mergeCell ref="I10:K10"/>
    <mergeCell ref="D11:F11"/>
    <mergeCell ref="G11:H11"/>
    <mergeCell ref="I11:K11"/>
    <mergeCell ref="E8:F8"/>
    <mergeCell ref="G8:H8"/>
    <mergeCell ref="I8:K8"/>
    <mergeCell ref="D9:F9"/>
    <mergeCell ref="G9:H9"/>
    <mergeCell ref="I9:K9"/>
    <mergeCell ref="E6:F6"/>
    <mergeCell ref="G6:H6"/>
    <mergeCell ref="I6:K6"/>
    <mergeCell ref="E7:F7"/>
    <mergeCell ref="G7:H7"/>
    <mergeCell ref="I7:K7"/>
    <mergeCell ref="B22:H22"/>
    <mergeCell ref="M22:O22"/>
    <mergeCell ref="B24:K24"/>
    <mergeCell ref="B25:H25"/>
    <mergeCell ref="B26:H26"/>
    <mergeCell ref="M26:O26"/>
    <mergeCell ref="B18:H18"/>
    <mergeCell ref="M18:O18"/>
    <mergeCell ref="B19:H19"/>
    <mergeCell ref="B20:H20"/>
    <mergeCell ref="M20:O20"/>
    <mergeCell ref="B21:H21"/>
    <mergeCell ref="B12:H12"/>
    <mergeCell ref="B13:H13"/>
    <mergeCell ref="B14:H14"/>
    <mergeCell ref="B15:H15"/>
    <mergeCell ref="B16:H16"/>
    <mergeCell ref="B17:H17"/>
    <mergeCell ref="B59:K59"/>
    <mergeCell ref="B60:K60"/>
    <mergeCell ref="B73:K73"/>
    <mergeCell ref="B74:K74"/>
    <mergeCell ref="B75:H75"/>
    <mergeCell ref="B76:H76"/>
    <mergeCell ref="B31:H31"/>
    <mergeCell ref="B32:H32"/>
    <mergeCell ref="B33:H33"/>
    <mergeCell ref="B34:H34"/>
    <mergeCell ref="B44:K44"/>
    <mergeCell ref="B45:K45"/>
    <mergeCell ref="B27:H27"/>
    <mergeCell ref="B28:H28"/>
    <mergeCell ref="M28:O28"/>
    <mergeCell ref="B29:H29"/>
    <mergeCell ref="B30:H30"/>
    <mergeCell ref="M30:O30"/>
    <mergeCell ref="B93:I93"/>
    <mergeCell ref="M93:O93"/>
    <mergeCell ref="B108:K108"/>
    <mergeCell ref="B109:K109"/>
    <mergeCell ref="B110:I110"/>
    <mergeCell ref="M110:O110"/>
    <mergeCell ref="B86:K86"/>
    <mergeCell ref="B87:H87"/>
    <mergeCell ref="B88:H88"/>
    <mergeCell ref="C90:H90"/>
    <mergeCell ref="B91:K91"/>
    <mergeCell ref="B92:K92"/>
    <mergeCell ref="M76:O76"/>
    <mergeCell ref="B77:H77"/>
    <mergeCell ref="B78:H78"/>
    <mergeCell ref="M78:O78"/>
    <mergeCell ref="G83:H83"/>
    <mergeCell ref="B85:K85"/>
    <mergeCell ref="B133:H133"/>
    <mergeCell ref="M133:O133"/>
    <mergeCell ref="B134:H134"/>
    <mergeCell ref="M134:O134"/>
    <mergeCell ref="B135:H135"/>
    <mergeCell ref="M135:O135"/>
    <mergeCell ref="B128:K128"/>
    <mergeCell ref="B129:K129"/>
    <mergeCell ref="B130:H130"/>
    <mergeCell ref="B131:H131"/>
    <mergeCell ref="M131:O131"/>
    <mergeCell ref="B132:H132"/>
    <mergeCell ref="B111:H111"/>
    <mergeCell ref="M111:O111"/>
    <mergeCell ref="B112:I112"/>
    <mergeCell ref="M112:O112"/>
    <mergeCell ref="B113:H113"/>
    <mergeCell ref="M113:O113"/>
    <mergeCell ref="C168:G168"/>
    <mergeCell ref="C169:G169"/>
    <mergeCell ref="C170:G170"/>
    <mergeCell ref="C171:G171"/>
    <mergeCell ref="C172:G172"/>
    <mergeCell ref="B173:I173"/>
    <mergeCell ref="B162:K162"/>
    <mergeCell ref="B163:H163"/>
    <mergeCell ref="C164:G164"/>
    <mergeCell ref="C165:G165"/>
    <mergeCell ref="C166:G166"/>
    <mergeCell ref="C167:G167"/>
    <mergeCell ref="B136:I136"/>
    <mergeCell ref="B146:I146"/>
    <mergeCell ref="C151:F151"/>
    <mergeCell ref="B152:I152"/>
    <mergeCell ref="B158:I158"/>
    <mergeCell ref="B159:I159"/>
    <mergeCell ref="B202:I202"/>
    <mergeCell ref="B207:K207"/>
    <mergeCell ref="B208:I208"/>
    <mergeCell ref="B209:I209"/>
    <mergeCell ref="B210:I210"/>
    <mergeCell ref="B211:I211"/>
    <mergeCell ref="M179:O179"/>
    <mergeCell ref="B180:H180"/>
    <mergeCell ref="M180:O180"/>
    <mergeCell ref="B181:I181"/>
    <mergeCell ref="B188:I188"/>
    <mergeCell ref="B195:I195"/>
    <mergeCell ref="B174:K174"/>
    <mergeCell ref="B175:H175"/>
    <mergeCell ref="B176:H176"/>
    <mergeCell ref="B177:H177"/>
    <mergeCell ref="B178:H178"/>
    <mergeCell ref="B179:H179"/>
    <mergeCell ref="B224:I224"/>
    <mergeCell ref="B225:H225"/>
    <mergeCell ref="B226:H226"/>
    <mergeCell ref="B227:H227"/>
    <mergeCell ref="B228:H228"/>
    <mergeCell ref="B229:H229"/>
    <mergeCell ref="B218:I218"/>
    <mergeCell ref="B219:I219"/>
    <mergeCell ref="B220:I220"/>
    <mergeCell ref="B221:I221"/>
    <mergeCell ref="B222:I222"/>
    <mergeCell ref="B223:I223"/>
    <mergeCell ref="B212:I212"/>
    <mergeCell ref="B213:I213"/>
    <mergeCell ref="B214:I214"/>
    <mergeCell ref="B215:I215"/>
    <mergeCell ref="B216:I216"/>
    <mergeCell ref="B217:I217"/>
    <mergeCell ref="B242:H242"/>
    <mergeCell ref="B244:K244"/>
    <mergeCell ref="B245:I245"/>
    <mergeCell ref="B246:I246"/>
    <mergeCell ref="B247:I247"/>
    <mergeCell ref="B248:I248"/>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61:H261"/>
    <mergeCell ref="B262:H262"/>
    <mergeCell ref="B264:K264"/>
    <mergeCell ref="B265:I265"/>
    <mergeCell ref="B266:I266"/>
    <mergeCell ref="B267:I267"/>
    <mergeCell ref="B255:H255"/>
    <mergeCell ref="B256:H256"/>
    <mergeCell ref="B257:H257"/>
    <mergeCell ref="B258:H258"/>
    <mergeCell ref="B259:H259"/>
    <mergeCell ref="B260:H260"/>
    <mergeCell ref="B249:I249"/>
    <mergeCell ref="B250:I250"/>
    <mergeCell ref="B251:I251"/>
    <mergeCell ref="B252:I252"/>
    <mergeCell ref="B253:I253"/>
    <mergeCell ref="B254:I254"/>
    <mergeCell ref="B280:H280"/>
    <mergeCell ref="B281:H281"/>
    <mergeCell ref="B282:H282"/>
    <mergeCell ref="B283:H283"/>
    <mergeCell ref="B284:H284"/>
    <mergeCell ref="B285:H285"/>
    <mergeCell ref="B274:I274"/>
    <mergeCell ref="B275:I275"/>
    <mergeCell ref="B276:H276"/>
    <mergeCell ref="B277:H277"/>
    <mergeCell ref="B278:H278"/>
    <mergeCell ref="B279:H279"/>
    <mergeCell ref="B268:I268"/>
    <mergeCell ref="B269:I269"/>
    <mergeCell ref="B270:I270"/>
    <mergeCell ref="B271:I271"/>
    <mergeCell ref="B272:I272"/>
    <mergeCell ref="B273:I273"/>
    <mergeCell ref="B299:I299"/>
    <mergeCell ref="B300:I300"/>
    <mergeCell ref="B301:I301"/>
    <mergeCell ref="B302:I302"/>
    <mergeCell ref="B303:I303"/>
    <mergeCell ref="B304:I304"/>
    <mergeCell ref="B293:I293"/>
    <mergeCell ref="B294:I294"/>
    <mergeCell ref="B295:I295"/>
    <mergeCell ref="B296:I296"/>
    <mergeCell ref="B297:I297"/>
    <mergeCell ref="B298:I298"/>
    <mergeCell ref="B286:H286"/>
    <mergeCell ref="B288:K288"/>
    <mergeCell ref="B289:I289"/>
    <mergeCell ref="B290:I290"/>
    <mergeCell ref="B291:I291"/>
    <mergeCell ref="B292:I292"/>
    <mergeCell ref="C317:G317"/>
    <mergeCell ref="C318:G318"/>
    <mergeCell ref="C319:G319"/>
    <mergeCell ref="C320:G320"/>
    <mergeCell ref="C321:G321"/>
    <mergeCell ref="C322:G322"/>
    <mergeCell ref="C311:G311"/>
    <mergeCell ref="C312:G312"/>
    <mergeCell ref="C313:G313"/>
    <mergeCell ref="C314:G314"/>
    <mergeCell ref="C315:G315"/>
    <mergeCell ref="C316:G316"/>
    <mergeCell ref="B305:I305"/>
    <mergeCell ref="B306:I306"/>
    <mergeCell ref="B307:F307"/>
    <mergeCell ref="C308:G308"/>
    <mergeCell ref="C309:G309"/>
    <mergeCell ref="C310:G310"/>
    <mergeCell ref="C335:G335"/>
    <mergeCell ref="C336:G336"/>
    <mergeCell ref="C337:G337"/>
    <mergeCell ref="B338:F338"/>
    <mergeCell ref="B339:H339"/>
    <mergeCell ref="C340:G340"/>
    <mergeCell ref="C329:G329"/>
    <mergeCell ref="C330:G330"/>
    <mergeCell ref="C331:G331"/>
    <mergeCell ref="C332:G332"/>
    <mergeCell ref="C333:G333"/>
    <mergeCell ref="C334:G334"/>
    <mergeCell ref="C323:G323"/>
    <mergeCell ref="C324:G324"/>
    <mergeCell ref="C325:G325"/>
    <mergeCell ref="C326:G326"/>
    <mergeCell ref="C327:G327"/>
    <mergeCell ref="C328:G328"/>
    <mergeCell ref="C353:G353"/>
    <mergeCell ref="C354:G354"/>
    <mergeCell ref="C355:G355"/>
    <mergeCell ref="C356:G356"/>
    <mergeCell ref="C357:G357"/>
    <mergeCell ref="C358:G358"/>
    <mergeCell ref="B347:H347"/>
    <mergeCell ref="C348:G348"/>
    <mergeCell ref="C349:G349"/>
    <mergeCell ref="C350:G350"/>
    <mergeCell ref="C351:G351"/>
    <mergeCell ref="C352:G352"/>
    <mergeCell ref="C341:G341"/>
    <mergeCell ref="C342:G342"/>
    <mergeCell ref="B343:H343"/>
    <mergeCell ref="C344:G344"/>
    <mergeCell ref="B345:C345"/>
    <mergeCell ref="C346:G346"/>
    <mergeCell ref="B371:H371"/>
    <mergeCell ref="C372:G372"/>
    <mergeCell ref="C373:G373"/>
    <mergeCell ref="C374:G374"/>
    <mergeCell ref="C375:G375"/>
    <mergeCell ref="C376:G376"/>
    <mergeCell ref="C365:G365"/>
    <mergeCell ref="C366:G366"/>
    <mergeCell ref="C367:G367"/>
    <mergeCell ref="C368:G368"/>
    <mergeCell ref="C369:G369"/>
    <mergeCell ref="C370:G370"/>
    <mergeCell ref="B359:H359"/>
    <mergeCell ref="C360:G360"/>
    <mergeCell ref="C361:G361"/>
    <mergeCell ref="C362:G362"/>
    <mergeCell ref="C363:G363"/>
    <mergeCell ref="C364:G364"/>
    <mergeCell ref="C389:G389"/>
    <mergeCell ref="C390:G390"/>
    <mergeCell ref="C391:G391"/>
    <mergeCell ref="C392:G392"/>
    <mergeCell ref="C393:G393"/>
    <mergeCell ref="C394:G394"/>
    <mergeCell ref="C383:G383"/>
    <mergeCell ref="C384:G384"/>
    <mergeCell ref="C385:G385"/>
    <mergeCell ref="B386:H386"/>
    <mergeCell ref="C387:G387"/>
    <mergeCell ref="C388:G388"/>
    <mergeCell ref="C377:G377"/>
    <mergeCell ref="C378:G378"/>
    <mergeCell ref="C379:G379"/>
    <mergeCell ref="C380:G380"/>
    <mergeCell ref="C381:G381"/>
    <mergeCell ref="C382:G382"/>
    <mergeCell ref="C407:G407"/>
    <mergeCell ref="C408:G408"/>
    <mergeCell ref="C409:G409"/>
    <mergeCell ref="C410:G410"/>
    <mergeCell ref="C411:G411"/>
    <mergeCell ref="B412:H412"/>
    <mergeCell ref="C401:G401"/>
    <mergeCell ref="C402:G402"/>
    <mergeCell ref="C403:G403"/>
    <mergeCell ref="C404:G404"/>
    <mergeCell ref="C405:G405"/>
    <mergeCell ref="C406:G406"/>
    <mergeCell ref="C395:G395"/>
    <mergeCell ref="C396:G396"/>
    <mergeCell ref="B397:H397"/>
    <mergeCell ref="C398:G398"/>
    <mergeCell ref="C399:G399"/>
    <mergeCell ref="C400:G400"/>
    <mergeCell ref="C425:G425"/>
    <mergeCell ref="C426:G426"/>
    <mergeCell ref="C427:G427"/>
    <mergeCell ref="C428:G428"/>
    <mergeCell ref="C429:G429"/>
    <mergeCell ref="C430:G430"/>
    <mergeCell ref="C419:G419"/>
    <mergeCell ref="C420:G420"/>
    <mergeCell ref="C421:G421"/>
    <mergeCell ref="C422:G422"/>
    <mergeCell ref="B423:H423"/>
    <mergeCell ref="C424:G424"/>
    <mergeCell ref="C413:G413"/>
    <mergeCell ref="C414:G414"/>
    <mergeCell ref="C415:G415"/>
    <mergeCell ref="C416:G416"/>
    <mergeCell ref="C417:G417"/>
    <mergeCell ref="C418:G418"/>
    <mergeCell ref="C443:G443"/>
    <mergeCell ref="C444:G444"/>
    <mergeCell ref="C445:G445"/>
    <mergeCell ref="C446:G446"/>
    <mergeCell ref="B447:H447"/>
    <mergeCell ref="C448:G448"/>
    <mergeCell ref="C437:G437"/>
    <mergeCell ref="C438:G438"/>
    <mergeCell ref="C439:G439"/>
    <mergeCell ref="C440:G440"/>
    <mergeCell ref="C441:G441"/>
    <mergeCell ref="C442:G442"/>
    <mergeCell ref="C431:G431"/>
    <mergeCell ref="C432:G432"/>
    <mergeCell ref="C433:G433"/>
    <mergeCell ref="C434:G434"/>
    <mergeCell ref="B435:H435"/>
    <mergeCell ref="C436:G436"/>
    <mergeCell ref="C461:G461"/>
    <mergeCell ref="C462:G462"/>
    <mergeCell ref="C463:G463"/>
    <mergeCell ref="C464:G464"/>
    <mergeCell ref="C465:G465"/>
    <mergeCell ref="C466:G466"/>
    <mergeCell ref="C455:G455"/>
    <mergeCell ref="C456:G456"/>
    <mergeCell ref="C457:G457"/>
    <mergeCell ref="C458:G458"/>
    <mergeCell ref="B459:H459"/>
    <mergeCell ref="C460:G460"/>
    <mergeCell ref="C449:G449"/>
    <mergeCell ref="C450:G450"/>
    <mergeCell ref="C451:G451"/>
    <mergeCell ref="C452:G452"/>
    <mergeCell ref="C453:G453"/>
    <mergeCell ref="C454:G454"/>
    <mergeCell ref="C479:G479"/>
    <mergeCell ref="C480:G480"/>
    <mergeCell ref="C481:G481"/>
    <mergeCell ref="C482:G482"/>
    <mergeCell ref="C483:G483"/>
    <mergeCell ref="C484:G484"/>
    <mergeCell ref="C473:G473"/>
    <mergeCell ref="C474:G474"/>
    <mergeCell ref="C475:G475"/>
    <mergeCell ref="C476:G476"/>
    <mergeCell ref="C477:G477"/>
    <mergeCell ref="C478:G478"/>
    <mergeCell ref="C467:G467"/>
    <mergeCell ref="C468:G468"/>
    <mergeCell ref="C469:G469"/>
    <mergeCell ref="B470:H470"/>
    <mergeCell ref="C471:G471"/>
    <mergeCell ref="C472:G472"/>
    <mergeCell ref="B497:H497"/>
    <mergeCell ref="C498:G498"/>
    <mergeCell ref="C499:G499"/>
    <mergeCell ref="C500:G500"/>
    <mergeCell ref="C501:G501"/>
    <mergeCell ref="C502:G502"/>
    <mergeCell ref="C491:G491"/>
    <mergeCell ref="C492:G492"/>
    <mergeCell ref="C493:G493"/>
    <mergeCell ref="C494:G494"/>
    <mergeCell ref="C495:G495"/>
    <mergeCell ref="C496:G496"/>
    <mergeCell ref="B485:H485"/>
    <mergeCell ref="C486:G486"/>
    <mergeCell ref="C487:G487"/>
    <mergeCell ref="C488:G488"/>
    <mergeCell ref="C489:G489"/>
    <mergeCell ref="C490:G490"/>
    <mergeCell ref="C515:G515"/>
    <mergeCell ref="C516:G516"/>
    <mergeCell ref="C517:G517"/>
    <mergeCell ref="C518:G518"/>
    <mergeCell ref="C519:G519"/>
    <mergeCell ref="C520:G520"/>
    <mergeCell ref="C509:G509"/>
    <mergeCell ref="C510:G510"/>
    <mergeCell ref="C511:G511"/>
    <mergeCell ref="B512:H512"/>
    <mergeCell ref="C513:G513"/>
    <mergeCell ref="C514:G514"/>
    <mergeCell ref="C503:G503"/>
    <mergeCell ref="C504:G504"/>
    <mergeCell ref="C505:G505"/>
    <mergeCell ref="C506:G506"/>
    <mergeCell ref="C507:G507"/>
    <mergeCell ref="C508:G508"/>
    <mergeCell ref="C533:G533"/>
    <mergeCell ref="C534:G534"/>
    <mergeCell ref="C535:G535"/>
    <mergeCell ref="C536:G536"/>
    <mergeCell ref="C537:G537"/>
    <mergeCell ref="C538:G538"/>
    <mergeCell ref="B527:H527"/>
    <mergeCell ref="C528:G528"/>
    <mergeCell ref="C529:G529"/>
    <mergeCell ref="C530:G530"/>
    <mergeCell ref="C531:G531"/>
    <mergeCell ref="C532:G532"/>
    <mergeCell ref="C521:G521"/>
    <mergeCell ref="C522:G522"/>
    <mergeCell ref="C523:G523"/>
    <mergeCell ref="C524:G524"/>
    <mergeCell ref="C525:G525"/>
    <mergeCell ref="C526:G526"/>
    <mergeCell ref="C551:G551"/>
    <mergeCell ref="C552:G552"/>
    <mergeCell ref="C553:G553"/>
    <mergeCell ref="C554:G554"/>
    <mergeCell ref="C555:G555"/>
    <mergeCell ref="C556:G556"/>
    <mergeCell ref="C545:G545"/>
    <mergeCell ref="C546:G546"/>
    <mergeCell ref="C547:G547"/>
    <mergeCell ref="C548:G548"/>
    <mergeCell ref="C549:G549"/>
    <mergeCell ref="C550:G550"/>
    <mergeCell ref="C539:G539"/>
    <mergeCell ref="C540:G540"/>
    <mergeCell ref="C541:G541"/>
    <mergeCell ref="B542:H542"/>
    <mergeCell ref="C543:G543"/>
    <mergeCell ref="C544:G544"/>
    <mergeCell ref="C569:G569"/>
    <mergeCell ref="C570:G570"/>
    <mergeCell ref="C571:G571"/>
    <mergeCell ref="B572:H572"/>
    <mergeCell ref="C573:G573"/>
    <mergeCell ref="C574:G574"/>
    <mergeCell ref="C563:G563"/>
    <mergeCell ref="C564:G564"/>
    <mergeCell ref="C565:G565"/>
    <mergeCell ref="C566:G566"/>
    <mergeCell ref="C567:G567"/>
    <mergeCell ref="C568:G568"/>
    <mergeCell ref="B557:H557"/>
    <mergeCell ref="C558:G558"/>
    <mergeCell ref="C559:G559"/>
    <mergeCell ref="C560:G560"/>
    <mergeCell ref="C561:G561"/>
    <mergeCell ref="C562:G562"/>
    <mergeCell ref="B588:F588"/>
    <mergeCell ref="G588:J588"/>
    <mergeCell ref="B589:H589"/>
    <mergeCell ref="B590:H590"/>
    <mergeCell ref="B591:H591"/>
    <mergeCell ref="B592:H592"/>
    <mergeCell ref="C581:G581"/>
    <mergeCell ref="C582:G582"/>
    <mergeCell ref="C583:G583"/>
    <mergeCell ref="C584:G584"/>
    <mergeCell ref="C585:G585"/>
    <mergeCell ref="C586:G586"/>
    <mergeCell ref="C575:G575"/>
    <mergeCell ref="C576:G576"/>
    <mergeCell ref="C577:G577"/>
    <mergeCell ref="C578:G578"/>
    <mergeCell ref="C579:G579"/>
    <mergeCell ref="C580:G580"/>
    <mergeCell ref="B606:H606"/>
    <mergeCell ref="B607:H607"/>
    <mergeCell ref="B608:H608"/>
    <mergeCell ref="B609:H609"/>
    <mergeCell ref="B610:H610"/>
    <mergeCell ref="G612:J612"/>
    <mergeCell ref="B599:H599"/>
    <mergeCell ref="B600:H600"/>
    <mergeCell ref="B601:H601"/>
    <mergeCell ref="B602:H602"/>
    <mergeCell ref="B603:H603"/>
    <mergeCell ref="G605:J605"/>
    <mergeCell ref="B593:H593"/>
    <mergeCell ref="B594:H594"/>
    <mergeCell ref="B596:F596"/>
    <mergeCell ref="G596:J596"/>
    <mergeCell ref="B597:H597"/>
    <mergeCell ref="B598:H598"/>
    <mergeCell ref="B626:H626"/>
    <mergeCell ref="B627:H627"/>
    <mergeCell ref="B628:H628"/>
    <mergeCell ref="B629:H629"/>
    <mergeCell ref="M629:M630"/>
    <mergeCell ref="N629:U630"/>
    <mergeCell ref="B630:H630"/>
    <mergeCell ref="B619:H619"/>
    <mergeCell ref="B620:H620"/>
    <mergeCell ref="B621:H621"/>
    <mergeCell ref="B623:K623"/>
    <mergeCell ref="B624:H624"/>
    <mergeCell ref="B625:H625"/>
    <mergeCell ref="B613:H613"/>
    <mergeCell ref="B614:H614"/>
    <mergeCell ref="B615:H615"/>
    <mergeCell ref="B616:H616"/>
    <mergeCell ref="B617:H617"/>
    <mergeCell ref="B618:H618"/>
    <mergeCell ref="B651:K651"/>
    <mergeCell ref="B652:K652"/>
    <mergeCell ref="B653:K653"/>
    <mergeCell ref="B641:H641"/>
    <mergeCell ref="P641:S641"/>
    <mergeCell ref="B643:I643"/>
    <mergeCell ref="J643:K643"/>
    <mergeCell ref="F645:I645"/>
    <mergeCell ref="J645:K645"/>
    <mergeCell ref="B635:H635"/>
    <mergeCell ref="B636:H636"/>
    <mergeCell ref="B637:H637"/>
    <mergeCell ref="B638:H638"/>
    <mergeCell ref="B639:H639"/>
    <mergeCell ref="B640:H640"/>
    <mergeCell ref="B631:H631"/>
    <mergeCell ref="P631:U631"/>
    <mergeCell ref="B632:H632"/>
    <mergeCell ref="P632:U632"/>
    <mergeCell ref="B633:H633"/>
    <mergeCell ref="B634:H634"/>
    <mergeCell ref="B682:K682"/>
    <mergeCell ref="B683:K683"/>
    <mergeCell ref="B684:K684"/>
    <mergeCell ref="B685:K685"/>
    <mergeCell ref="B671:K671"/>
    <mergeCell ref="M671:S671"/>
    <mergeCell ref="B672:K672"/>
    <mergeCell ref="B673:K673"/>
    <mergeCell ref="B674:K674"/>
    <mergeCell ref="B675:K675"/>
    <mergeCell ref="B666:K666"/>
    <mergeCell ref="B667:K667"/>
    <mergeCell ref="B668:K668"/>
    <mergeCell ref="B669:K669"/>
    <mergeCell ref="M669:S669"/>
    <mergeCell ref="B670:K670"/>
    <mergeCell ref="M670:S670"/>
    <mergeCell ref="AD4:AE4"/>
    <mergeCell ref="AF4:AH4"/>
    <mergeCell ref="AI4:AM4"/>
    <mergeCell ref="AD5:AE5"/>
    <mergeCell ref="AF5:AH5"/>
    <mergeCell ref="AI5:AJ5"/>
    <mergeCell ref="AK5:AM5"/>
    <mergeCell ref="AC1:AC2"/>
    <mergeCell ref="AD1:AE2"/>
    <mergeCell ref="AF1:AH2"/>
    <mergeCell ref="AI1:AM1"/>
    <mergeCell ref="AI2:AM2"/>
    <mergeCell ref="AD3:AE3"/>
    <mergeCell ref="AF3:AH3"/>
    <mergeCell ref="AI3:AM3"/>
    <mergeCell ref="B676:K676"/>
    <mergeCell ref="B677:K677"/>
    <mergeCell ref="B660:K660"/>
    <mergeCell ref="B661:K661"/>
    <mergeCell ref="B662:K662"/>
    <mergeCell ref="B663:K663"/>
    <mergeCell ref="B664:K664"/>
    <mergeCell ref="B665:K665"/>
    <mergeCell ref="B654:K654"/>
    <mergeCell ref="B655:K655"/>
    <mergeCell ref="B656:K656"/>
    <mergeCell ref="B657:K657"/>
    <mergeCell ref="B658:K658"/>
    <mergeCell ref="B659:K659"/>
    <mergeCell ref="B647:I647"/>
    <mergeCell ref="J647:K647"/>
    <mergeCell ref="B650:C650"/>
    <mergeCell ref="AF10:AH10"/>
    <mergeCell ref="AI10:AJ10"/>
    <mergeCell ref="AK10:AM10"/>
    <mergeCell ref="AF11:AH11"/>
    <mergeCell ref="AI11:AJ11"/>
    <mergeCell ref="AK11:AM11"/>
    <mergeCell ref="AG8:AH8"/>
    <mergeCell ref="AI8:AJ8"/>
    <mergeCell ref="AK8:AM8"/>
    <mergeCell ref="AF9:AH9"/>
    <mergeCell ref="AI9:AJ9"/>
    <mergeCell ref="AK9:AM9"/>
    <mergeCell ref="AG6:AH6"/>
    <mergeCell ref="AI6:AJ6"/>
    <mergeCell ref="AK6:AM6"/>
    <mergeCell ref="AG7:AH7"/>
    <mergeCell ref="AI7:AJ7"/>
    <mergeCell ref="AK7:AM7"/>
    <mergeCell ref="AD22:AJ22"/>
    <mergeCell ref="AO22:AQ22"/>
    <mergeCell ref="AD24:AM24"/>
    <mergeCell ref="AD25:AJ25"/>
    <mergeCell ref="AD26:AJ26"/>
    <mergeCell ref="AO26:AQ26"/>
    <mergeCell ref="AD18:AJ18"/>
    <mergeCell ref="AO18:AQ18"/>
    <mergeCell ref="AD19:AJ19"/>
    <mergeCell ref="AD20:AJ20"/>
    <mergeCell ref="AO20:AQ20"/>
    <mergeCell ref="AD21:AJ21"/>
    <mergeCell ref="AD12:AJ12"/>
    <mergeCell ref="AD13:AJ13"/>
    <mergeCell ref="AD14:AJ14"/>
    <mergeCell ref="AD15:AJ15"/>
    <mergeCell ref="AD16:AJ16"/>
    <mergeCell ref="AD17:AJ17"/>
    <mergeCell ref="AD59:AM59"/>
    <mergeCell ref="AD60:AM60"/>
    <mergeCell ref="AD73:AM73"/>
    <mergeCell ref="AD74:AM74"/>
    <mergeCell ref="AD75:AJ75"/>
    <mergeCell ref="AD76:AJ76"/>
    <mergeCell ref="AD31:AJ31"/>
    <mergeCell ref="AD32:AJ32"/>
    <mergeCell ref="AD33:AJ33"/>
    <mergeCell ref="AD34:AJ34"/>
    <mergeCell ref="AD44:AM44"/>
    <mergeCell ref="AD45:AM45"/>
    <mergeCell ref="AD27:AJ27"/>
    <mergeCell ref="AD28:AJ28"/>
    <mergeCell ref="AO28:AQ28"/>
    <mergeCell ref="AD29:AJ29"/>
    <mergeCell ref="AD30:AJ30"/>
    <mergeCell ref="AO30:AQ30"/>
    <mergeCell ref="AD93:AK93"/>
    <mergeCell ref="AO93:AQ93"/>
    <mergeCell ref="AD108:AM108"/>
    <mergeCell ref="AD109:AM109"/>
    <mergeCell ref="AD110:AK110"/>
    <mergeCell ref="AO110:AQ110"/>
    <mergeCell ref="AD86:AM86"/>
    <mergeCell ref="AD87:AJ87"/>
    <mergeCell ref="AD88:AJ88"/>
    <mergeCell ref="AE90:AJ90"/>
    <mergeCell ref="AD91:AM91"/>
    <mergeCell ref="AD92:AM92"/>
    <mergeCell ref="AO76:AQ76"/>
    <mergeCell ref="AD77:AJ77"/>
    <mergeCell ref="AD78:AJ78"/>
    <mergeCell ref="AO78:AQ78"/>
    <mergeCell ref="AI83:AJ83"/>
    <mergeCell ref="AD85:AM85"/>
    <mergeCell ref="AD133:AJ133"/>
    <mergeCell ref="AO133:AQ133"/>
    <mergeCell ref="AD134:AJ134"/>
    <mergeCell ref="AO134:AQ134"/>
    <mergeCell ref="AD135:AJ135"/>
    <mergeCell ref="AO135:AQ135"/>
    <mergeCell ref="AD128:AM128"/>
    <mergeCell ref="AD129:AM129"/>
    <mergeCell ref="AD130:AJ130"/>
    <mergeCell ref="AD131:AJ131"/>
    <mergeCell ref="AO131:AQ131"/>
    <mergeCell ref="AD132:AJ132"/>
    <mergeCell ref="AD111:AJ111"/>
    <mergeCell ref="AO111:AQ111"/>
    <mergeCell ref="AD112:AK112"/>
    <mergeCell ref="AO112:AQ112"/>
    <mergeCell ref="AD113:AJ113"/>
    <mergeCell ref="AO113:AQ113"/>
    <mergeCell ref="AE168:AI168"/>
    <mergeCell ref="AE169:AI169"/>
    <mergeCell ref="AE170:AI170"/>
    <mergeCell ref="AE171:AI171"/>
    <mergeCell ref="AE172:AI172"/>
    <mergeCell ref="AD173:AK173"/>
    <mergeCell ref="AD162:AM162"/>
    <mergeCell ref="AD163:AJ163"/>
    <mergeCell ref="AE164:AI164"/>
    <mergeCell ref="AE165:AI165"/>
    <mergeCell ref="AE166:AI166"/>
    <mergeCell ref="AE167:AI167"/>
    <mergeCell ref="AD136:AK136"/>
    <mergeCell ref="AD146:AK146"/>
    <mergeCell ref="AE151:AH151"/>
    <mergeCell ref="AD152:AK152"/>
    <mergeCell ref="AD158:AK158"/>
    <mergeCell ref="AD159:AK159"/>
    <mergeCell ref="AD202:AK202"/>
    <mergeCell ref="AD207:AM207"/>
    <mergeCell ref="AD208:AK208"/>
    <mergeCell ref="AD209:AK209"/>
    <mergeCell ref="AD210:AK210"/>
    <mergeCell ref="AD211:AK211"/>
    <mergeCell ref="AO179:AQ179"/>
    <mergeCell ref="AD180:AJ180"/>
    <mergeCell ref="AO180:AQ180"/>
    <mergeCell ref="AD181:AK181"/>
    <mergeCell ref="AD188:AK188"/>
    <mergeCell ref="AD195:AK195"/>
    <mergeCell ref="AD174:AM174"/>
    <mergeCell ref="AD175:AJ175"/>
    <mergeCell ref="AD176:AJ176"/>
    <mergeCell ref="AD177:AJ177"/>
    <mergeCell ref="AD178:AJ178"/>
    <mergeCell ref="AD179:AJ179"/>
    <mergeCell ref="AD224:AK224"/>
    <mergeCell ref="AD225:AJ225"/>
    <mergeCell ref="AD226:AJ226"/>
    <mergeCell ref="AD227:AJ227"/>
    <mergeCell ref="AD228:AJ228"/>
    <mergeCell ref="AD229:AJ229"/>
    <mergeCell ref="AD218:AK218"/>
    <mergeCell ref="AD219:AK219"/>
    <mergeCell ref="AD220:AK220"/>
    <mergeCell ref="AD221:AK221"/>
    <mergeCell ref="AD222:AK222"/>
    <mergeCell ref="AD223:AK223"/>
    <mergeCell ref="AD212:AK212"/>
    <mergeCell ref="AD213:AK213"/>
    <mergeCell ref="AD214:AK214"/>
    <mergeCell ref="AD215:AK215"/>
    <mergeCell ref="AD216:AK216"/>
    <mergeCell ref="AD217:AK217"/>
    <mergeCell ref="AD242:AJ242"/>
    <mergeCell ref="AD244:AM244"/>
    <mergeCell ref="AD245:AK245"/>
    <mergeCell ref="AD246:AK246"/>
    <mergeCell ref="AD247:AK247"/>
    <mergeCell ref="AD248:AK248"/>
    <mergeCell ref="AD236:AJ236"/>
    <mergeCell ref="AD237:AJ237"/>
    <mergeCell ref="AD238:AJ238"/>
    <mergeCell ref="AD239:AJ239"/>
    <mergeCell ref="AD240:AJ240"/>
    <mergeCell ref="AD241:AJ241"/>
    <mergeCell ref="AD230:AJ230"/>
    <mergeCell ref="AD231:AJ231"/>
    <mergeCell ref="AD232:AJ232"/>
    <mergeCell ref="AD233:AJ233"/>
    <mergeCell ref="AD234:AJ234"/>
    <mergeCell ref="AD235:AJ235"/>
    <mergeCell ref="AD261:AJ261"/>
    <mergeCell ref="AD262:AJ262"/>
    <mergeCell ref="AD264:AM264"/>
    <mergeCell ref="AD265:AK265"/>
    <mergeCell ref="AD266:AK266"/>
    <mergeCell ref="AD267:AK267"/>
    <mergeCell ref="AD255:AJ255"/>
    <mergeCell ref="AD256:AJ256"/>
    <mergeCell ref="AD257:AJ257"/>
    <mergeCell ref="AD258:AJ258"/>
    <mergeCell ref="AD259:AJ259"/>
    <mergeCell ref="AD260:AJ260"/>
    <mergeCell ref="AD249:AK249"/>
    <mergeCell ref="AD250:AK250"/>
    <mergeCell ref="AD251:AK251"/>
    <mergeCell ref="AD252:AK252"/>
    <mergeCell ref="AD253:AK253"/>
    <mergeCell ref="AD254:AK254"/>
    <mergeCell ref="AD280:AJ280"/>
    <mergeCell ref="AD281:AJ281"/>
    <mergeCell ref="AD282:AJ282"/>
    <mergeCell ref="AD283:AJ283"/>
    <mergeCell ref="AD284:AJ284"/>
    <mergeCell ref="AD285:AJ285"/>
    <mergeCell ref="AD274:AK274"/>
    <mergeCell ref="AD275:AK275"/>
    <mergeCell ref="AD276:AJ276"/>
    <mergeCell ref="AD277:AJ277"/>
    <mergeCell ref="AD278:AJ278"/>
    <mergeCell ref="AD279:AJ279"/>
    <mergeCell ref="AD268:AK268"/>
    <mergeCell ref="AD269:AK269"/>
    <mergeCell ref="AD270:AK270"/>
    <mergeCell ref="AD271:AK271"/>
    <mergeCell ref="AD272:AK272"/>
    <mergeCell ref="AD273:AK273"/>
    <mergeCell ref="AD299:AK299"/>
    <mergeCell ref="AD300:AK300"/>
    <mergeCell ref="AD301:AK301"/>
    <mergeCell ref="AD302:AK302"/>
    <mergeCell ref="AD303:AK303"/>
    <mergeCell ref="AD304:AK304"/>
    <mergeCell ref="AD293:AK293"/>
    <mergeCell ref="AD294:AK294"/>
    <mergeCell ref="AD295:AK295"/>
    <mergeCell ref="AD296:AK296"/>
    <mergeCell ref="AD297:AK297"/>
    <mergeCell ref="AD298:AK298"/>
    <mergeCell ref="AD286:AJ286"/>
    <mergeCell ref="AD288:AM288"/>
    <mergeCell ref="AD289:AK289"/>
    <mergeCell ref="AD290:AK290"/>
    <mergeCell ref="AD291:AK291"/>
    <mergeCell ref="AD292:AK292"/>
    <mergeCell ref="AE317:AI317"/>
    <mergeCell ref="AE318:AI318"/>
    <mergeCell ref="AE319:AI319"/>
    <mergeCell ref="AE320:AI320"/>
    <mergeCell ref="AE321:AI321"/>
    <mergeCell ref="AE322:AI322"/>
    <mergeCell ref="AE311:AI311"/>
    <mergeCell ref="AE312:AI312"/>
    <mergeCell ref="AE313:AI313"/>
    <mergeCell ref="AE314:AI314"/>
    <mergeCell ref="AE315:AI315"/>
    <mergeCell ref="AE316:AI316"/>
    <mergeCell ref="AD305:AK305"/>
    <mergeCell ref="AD306:AK306"/>
    <mergeCell ref="AD307:AH307"/>
    <mergeCell ref="AE308:AI308"/>
    <mergeCell ref="AE309:AI309"/>
    <mergeCell ref="AE310:AI310"/>
    <mergeCell ref="AE335:AI335"/>
    <mergeCell ref="AE336:AI336"/>
    <mergeCell ref="AE337:AI337"/>
    <mergeCell ref="AD338:AH338"/>
    <mergeCell ref="AD339:AJ339"/>
    <mergeCell ref="AE340:AI340"/>
    <mergeCell ref="AE329:AI329"/>
    <mergeCell ref="AE330:AI330"/>
    <mergeCell ref="AE331:AI331"/>
    <mergeCell ref="AE332:AI332"/>
    <mergeCell ref="AE333:AI333"/>
    <mergeCell ref="AE334:AI334"/>
    <mergeCell ref="AE323:AI323"/>
    <mergeCell ref="AE324:AI324"/>
    <mergeCell ref="AE325:AI325"/>
    <mergeCell ref="AE326:AI326"/>
    <mergeCell ref="AE327:AI327"/>
    <mergeCell ref="AE328:AI328"/>
    <mergeCell ref="AE353:AI353"/>
    <mergeCell ref="AE354:AI354"/>
    <mergeCell ref="AE355:AI355"/>
    <mergeCell ref="AE356:AI356"/>
    <mergeCell ref="AE357:AI357"/>
    <mergeCell ref="AE358:AI358"/>
    <mergeCell ref="AD347:AJ347"/>
    <mergeCell ref="AE348:AI348"/>
    <mergeCell ref="AE349:AI349"/>
    <mergeCell ref="AE350:AI350"/>
    <mergeCell ref="AE351:AI351"/>
    <mergeCell ref="AE352:AI352"/>
    <mergeCell ref="AE341:AI341"/>
    <mergeCell ref="AE342:AI342"/>
    <mergeCell ref="AD343:AJ343"/>
    <mergeCell ref="AE344:AI344"/>
    <mergeCell ref="AD345:AE345"/>
    <mergeCell ref="AE346:AI346"/>
    <mergeCell ref="AD371:AJ371"/>
    <mergeCell ref="AE372:AI372"/>
    <mergeCell ref="AE373:AI373"/>
    <mergeCell ref="AE374:AI374"/>
    <mergeCell ref="AE375:AI375"/>
    <mergeCell ref="AE376:AI376"/>
    <mergeCell ref="AE365:AI365"/>
    <mergeCell ref="AE366:AI366"/>
    <mergeCell ref="AE367:AI367"/>
    <mergeCell ref="AE368:AI368"/>
    <mergeCell ref="AE369:AI369"/>
    <mergeCell ref="AE370:AI370"/>
    <mergeCell ref="AD359:AJ359"/>
    <mergeCell ref="AE360:AI360"/>
    <mergeCell ref="AE361:AI361"/>
    <mergeCell ref="AE362:AI362"/>
    <mergeCell ref="AE363:AI363"/>
    <mergeCell ref="AE364:AI364"/>
    <mergeCell ref="AE389:AI389"/>
    <mergeCell ref="AE390:AI390"/>
    <mergeCell ref="AE391:AI391"/>
    <mergeCell ref="AE392:AI392"/>
    <mergeCell ref="AE393:AI393"/>
    <mergeCell ref="AE394:AI394"/>
    <mergeCell ref="AE383:AI383"/>
    <mergeCell ref="AE384:AI384"/>
    <mergeCell ref="AE385:AI385"/>
    <mergeCell ref="AD386:AJ386"/>
    <mergeCell ref="AE387:AI387"/>
    <mergeCell ref="AE388:AI388"/>
    <mergeCell ref="AE377:AI377"/>
    <mergeCell ref="AE378:AI378"/>
    <mergeCell ref="AE379:AI379"/>
    <mergeCell ref="AE380:AI380"/>
    <mergeCell ref="AE381:AI381"/>
    <mergeCell ref="AE382:AI382"/>
    <mergeCell ref="AE407:AI407"/>
    <mergeCell ref="AE408:AI408"/>
    <mergeCell ref="AE409:AI409"/>
    <mergeCell ref="AE410:AI410"/>
    <mergeCell ref="AE411:AI411"/>
    <mergeCell ref="AD412:AJ412"/>
    <mergeCell ref="AE401:AI401"/>
    <mergeCell ref="AE402:AI402"/>
    <mergeCell ref="AE403:AI403"/>
    <mergeCell ref="AE404:AI404"/>
    <mergeCell ref="AE405:AI405"/>
    <mergeCell ref="AE406:AI406"/>
    <mergeCell ref="AE395:AI395"/>
    <mergeCell ref="AE396:AI396"/>
    <mergeCell ref="AD397:AJ397"/>
    <mergeCell ref="AE398:AI398"/>
    <mergeCell ref="AE399:AI399"/>
    <mergeCell ref="AE400:AI400"/>
    <mergeCell ref="AE425:AI425"/>
    <mergeCell ref="AE426:AI426"/>
    <mergeCell ref="AE427:AI427"/>
    <mergeCell ref="AE428:AI428"/>
    <mergeCell ref="AE429:AI429"/>
    <mergeCell ref="AE430:AI430"/>
    <mergeCell ref="AE419:AI419"/>
    <mergeCell ref="AE420:AI420"/>
    <mergeCell ref="AE421:AI421"/>
    <mergeCell ref="AE422:AI422"/>
    <mergeCell ref="AD423:AJ423"/>
    <mergeCell ref="AE424:AI424"/>
    <mergeCell ref="AE413:AI413"/>
    <mergeCell ref="AE414:AI414"/>
    <mergeCell ref="AE415:AI415"/>
    <mergeCell ref="AE416:AI416"/>
    <mergeCell ref="AE417:AI417"/>
    <mergeCell ref="AE418:AI418"/>
    <mergeCell ref="AE443:AI443"/>
    <mergeCell ref="AE444:AI444"/>
    <mergeCell ref="AE445:AI445"/>
    <mergeCell ref="AE446:AI446"/>
    <mergeCell ref="AD447:AJ447"/>
    <mergeCell ref="AE448:AI448"/>
    <mergeCell ref="AE437:AI437"/>
    <mergeCell ref="AE438:AI438"/>
    <mergeCell ref="AE439:AI439"/>
    <mergeCell ref="AE440:AI440"/>
    <mergeCell ref="AE441:AI441"/>
    <mergeCell ref="AE442:AI442"/>
    <mergeCell ref="AE431:AI431"/>
    <mergeCell ref="AE432:AI432"/>
    <mergeCell ref="AE433:AI433"/>
    <mergeCell ref="AE434:AI434"/>
    <mergeCell ref="AD435:AJ435"/>
    <mergeCell ref="AE436:AI436"/>
    <mergeCell ref="AE461:AI461"/>
    <mergeCell ref="AE462:AI462"/>
    <mergeCell ref="AE463:AI463"/>
    <mergeCell ref="AE464:AI464"/>
    <mergeCell ref="AE465:AI465"/>
    <mergeCell ref="AE466:AI466"/>
    <mergeCell ref="AE455:AI455"/>
    <mergeCell ref="AE456:AI456"/>
    <mergeCell ref="AE457:AI457"/>
    <mergeCell ref="AE458:AI458"/>
    <mergeCell ref="AD459:AJ459"/>
    <mergeCell ref="AE460:AI460"/>
    <mergeCell ref="AE449:AI449"/>
    <mergeCell ref="AE450:AI450"/>
    <mergeCell ref="AE451:AI451"/>
    <mergeCell ref="AE452:AI452"/>
    <mergeCell ref="AE453:AI453"/>
    <mergeCell ref="AE454:AI454"/>
    <mergeCell ref="AE479:AI479"/>
    <mergeCell ref="AE480:AI480"/>
    <mergeCell ref="AE481:AI481"/>
    <mergeCell ref="AE482:AI482"/>
    <mergeCell ref="AE483:AI483"/>
    <mergeCell ref="AE484:AI484"/>
    <mergeCell ref="AE473:AI473"/>
    <mergeCell ref="AE474:AI474"/>
    <mergeCell ref="AE475:AI475"/>
    <mergeCell ref="AE476:AI476"/>
    <mergeCell ref="AE477:AI477"/>
    <mergeCell ref="AE478:AI478"/>
    <mergeCell ref="AE467:AI467"/>
    <mergeCell ref="AE468:AI468"/>
    <mergeCell ref="AE469:AI469"/>
    <mergeCell ref="AD470:AJ470"/>
    <mergeCell ref="AE471:AI471"/>
    <mergeCell ref="AE472:AI472"/>
    <mergeCell ref="AD497:AJ497"/>
    <mergeCell ref="AE498:AI498"/>
    <mergeCell ref="AE499:AI499"/>
    <mergeCell ref="AE500:AI500"/>
    <mergeCell ref="AE501:AI501"/>
    <mergeCell ref="AE502:AI502"/>
    <mergeCell ref="AE491:AI491"/>
    <mergeCell ref="AE492:AI492"/>
    <mergeCell ref="AE493:AI493"/>
    <mergeCell ref="AE494:AI494"/>
    <mergeCell ref="AE495:AI495"/>
    <mergeCell ref="AE496:AI496"/>
    <mergeCell ref="AD485:AJ485"/>
    <mergeCell ref="AE486:AI486"/>
    <mergeCell ref="AE487:AI487"/>
    <mergeCell ref="AE488:AI488"/>
    <mergeCell ref="AE489:AI489"/>
    <mergeCell ref="AE490:AI490"/>
    <mergeCell ref="AE515:AI515"/>
    <mergeCell ref="AE516:AI516"/>
    <mergeCell ref="AE517:AI517"/>
    <mergeCell ref="AE518:AI518"/>
    <mergeCell ref="AE519:AI519"/>
    <mergeCell ref="AE520:AI520"/>
    <mergeCell ref="AE509:AI509"/>
    <mergeCell ref="AE510:AI510"/>
    <mergeCell ref="AE511:AI511"/>
    <mergeCell ref="AD512:AJ512"/>
    <mergeCell ref="AE513:AI513"/>
    <mergeCell ref="AE514:AI514"/>
    <mergeCell ref="AE503:AI503"/>
    <mergeCell ref="AE504:AI504"/>
    <mergeCell ref="AE505:AI505"/>
    <mergeCell ref="AE506:AI506"/>
    <mergeCell ref="AE507:AI507"/>
    <mergeCell ref="AE508:AI508"/>
    <mergeCell ref="AE533:AI533"/>
    <mergeCell ref="AE534:AI534"/>
    <mergeCell ref="AE535:AI535"/>
    <mergeCell ref="AE536:AI536"/>
    <mergeCell ref="AE537:AI537"/>
    <mergeCell ref="AE538:AI538"/>
    <mergeCell ref="AD527:AJ527"/>
    <mergeCell ref="AE528:AI528"/>
    <mergeCell ref="AE529:AI529"/>
    <mergeCell ref="AE530:AI530"/>
    <mergeCell ref="AE531:AI531"/>
    <mergeCell ref="AE532:AI532"/>
    <mergeCell ref="AE521:AI521"/>
    <mergeCell ref="AE522:AI522"/>
    <mergeCell ref="AE523:AI523"/>
    <mergeCell ref="AE524:AI524"/>
    <mergeCell ref="AE525:AI525"/>
    <mergeCell ref="AE526:AI526"/>
    <mergeCell ref="AE551:AI551"/>
    <mergeCell ref="AE552:AI552"/>
    <mergeCell ref="AE553:AI553"/>
    <mergeCell ref="AE554:AI554"/>
    <mergeCell ref="AE555:AI555"/>
    <mergeCell ref="AE556:AI556"/>
    <mergeCell ref="AE545:AI545"/>
    <mergeCell ref="AE546:AI546"/>
    <mergeCell ref="AE547:AI547"/>
    <mergeCell ref="AE548:AI548"/>
    <mergeCell ref="AE549:AI549"/>
    <mergeCell ref="AE550:AI550"/>
    <mergeCell ref="AE539:AI539"/>
    <mergeCell ref="AE540:AI540"/>
    <mergeCell ref="AE541:AI541"/>
    <mergeCell ref="AD542:AJ542"/>
    <mergeCell ref="AE543:AI543"/>
    <mergeCell ref="AE544:AI544"/>
    <mergeCell ref="AE569:AI569"/>
    <mergeCell ref="AE570:AI570"/>
    <mergeCell ref="AE571:AI571"/>
    <mergeCell ref="AD572:AJ572"/>
    <mergeCell ref="AE573:AI573"/>
    <mergeCell ref="AE574:AI574"/>
    <mergeCell ref="AE563:AI563"/>
    <mergeCell ref="AE564:AI564"/>
    <mergeCell ref="AE565:AI565"/>
    <mergeCell ref="AE566:AI566"/>
    <mergeCell ref="AE567:AI567"/>
    <mergeCell ref="AE568:AI568"/>
    <mergeCell ref="AD557:AJ557"/>
    <mergeCell ref="AE558:AI558"/>
    <mergeCell ref="AE559:AI559"/>
    <mergeCell ref="AE560:AI560"/>
    <mergeCell ref="AE561:AI561"/>
    <mergeCell ref="AE562:AI562"/>
    <mergeCell ref="AD588:AH588"/>
    <mergeCell ref="AI588:AL588"/>
    <mergeCell ref="AD589:AJ589"/>
    <mergeCell ref="AD590:AJ590"/>
    <mergeCell ref="AD591:AJ591"/>
    <mergeCell ref="AD592:AJ592"/>
    <mergeCell ref="AE581:AI581"/>
    <mergeCell ref="AE582:AI582"/>
    <mergeCell ref="AE583:AI583"/>
    <mergeCell ref="AE584:AI584"/>
    <mergeCell ref="AE585:AI585"/>
    <mergeCell ref="AE586:AI586"/>
    <mergeCell ref="AE575:AI575"/>
    <mergeCell ref="AE576:AI576"/>
    <mergeCell ref="AE577:AI577"/>
    <mergeCell ref="AE578:AI578"/>
    <mergeCell ref="AE579:AI579"/>
    <mergeCell ref="AE580:AI580"/>
    <mergeCell ref="AD606:AJ606"/>
    <mergeCell ref="AD607:AJ607"/>
    <mergeCell ref="AD608:AJ608"/>
    <mergeCell ref="AD609:AJ609"/>
    <mergeCell ref="AD610:AJ610"/>
    <mergeCell ref="AI612:AL612"/>
    <mergeCell ref="AD599:AJ599"/>
    <mergeCell ref="AD600:AJ600"/>
    <mergeCell ref="AD601:AJ601"/>
    <mergeCell ref="AD602:AJ602"/>
    <mergeCell ref="AD603:AJ603"/>
    <mergeCell ref="AI605:AL605"/>
    <mergeCell ref="AD593:AJ593"/>
    <mergeCell ref="AD594:AJ594"/>
    <mergeCell ref="AD596:AH596"/>
    <mergeCell ref="AI596:AL596"/>
    <mergeCell ref="AD597:AJ597"/>
    <mergeCell ref="AD598:AJ598"/>
    <mergeCell ref="AD626:AJ626"/>
    <mergeCell ref="AD627:AJ627"/>
    <mergeCell ref="AD628:AJ628"/>
    <mergeCell ref="AD629:AJ629"/>
    <mergeCell ref="AO629:AO630"/>
    <mergeCell ref="AP629:AW630"/>
    <mergeCell ref="AD630:AJ630"/>
    <mergeCell ref="AD619:AJ619"/>
    <mergeCell ref="AD620:AJ620"/>
    <mergeCell ref="AD621:AJ621"/>
    <mergeCell ref="AD623:AM623"/>
    <mergeCell ref="AD624:AJ624"/>
    <mergeCell ref="AD625:AJ625"/>
    <mergeCell ref="AD613:AJ613"/>
    <mergeCell ref="AD614:AJ614"/>
    <mergeCell ref="AD615:AJ615"/>
    <mergeCell ref="AD616:AJ616"/>
    <mergeCell ref="AD617:AJ617"/>
    <mergeCell ref="AD618:AJ618"/>
    <mergeCell ref="AD641:AJ641"/>
    <mergeCell ref="AR641:AU641"/>
    <mergeCell ref="AD643:AK643"/>
    <mergeCell ref="AL643:AM643"/>
    <mergeCell ref="AH645:AK645"/>
    <mergeCell ref="AL645:AM645"/>
    <mergeCell ref="AD635:AJ635"/>
    <mergeCell ref="AD636:AJ636"/>
    <mergeCell ref="AD637:AJ637"/>
    <mergeCell ref="AD638:AJ638"/>
    <mergeCell ref="AD639:AJ639"/>
    <mergeCell ref="AD640:AJ640"/>
    <mergeCell ref="AD631:AJ631"/>
    <mergeCell ref="AR631:AW631"/>
    <mergeCell ref="AD632:AJ632"/>
    <mergeCell ref="AR632:AW632"/>
    <mergeCell ref="AD633:AJ633"/>
    <mergeCell ref="AD634:AJ634"/>
    <mergeCell ref="AD660:AM660"/>
    <mergeCell ref="AD661:AM661"/>
    <mergeCell ref="AD662:AM662"/>
    <mergeCell ref="AD663:AM663"/>
    <mergeCell ref="AD664:AM664"/>
    <mergeCell ref="AD665:AM665"/>
    <mergeCell ref="AD654:AM654"/>
    <mergeCell ref="AD655:AM655"/>
    <mergeCell ref="AD656:AM656"/>
    <mergeCell ref="AD657:AM657"/>
    <mergeCell ref="AD658:AM658"/>
    <mergeCell ref="AD659:AM659"/>
    <mergeCell ref="AD647:AK647"/>
    <mergeCell ref="AL647:AM647"/>
    <mergeCell ref="AD650:AE650"/>
    <mergeCell ref="AD651:AM651"/>
    <mergeCell ref="AD652:AM652"/>
    <mergeCell ref="AD653:AM653"/>
    <mergeCell ref="AD676:AM676"/>
    <mergeCell ref="AD677:AM677"/>
    <mergeCell ref="AD682:AM682"/>
    <mergeCell ref="AD683:AM683"/>
    <mergeCell ref="AD684:AM684"/>
    <mergeCell ref="AD685:AM685"/>
    <mergeCell ref="AD671:AM671"/>
    <mergeCell ref="AO671:AU671"/>
    <mergeCell ref="AD672:AM672"/>
    <mergeCell ref="AD673:AM673"/>
    <mergeCell ref="AD674:AM674"/>
    <mergeCell ref="AD675:AM675"/>
    <mergeCell ref="AD666:AM666"/>
    <mergeCell ref="AD667:AM667"/>
    <mergeCell ref="AD668:AM668"/>
    <mergeCell ref="AD669:AM669"/>
    <mergeCell ref="AO669:AU669"/>
    <mergeCell ref="AD670:AM670"/>
    <mergeCell ref="AO670:AU670"/>
  </mergeCells>
  <hyperlinks>
    <hyperlink ref="D35" r:id="rId1" display="productinfo"/>
    <hyperlink ref="F35" r:id="rId2" display="TECH manual"/>
    <hyperlink ref="G35" r:id="rId3" display="TECH specifications"/>
    <hyperlink ref="E35" r:id="rId4" display="specification sheet"/>
    <hyperlink ref="H35" r:id="rId5" display="quick start guide"/>
    <hyperlink ref="D36" r:id="rId6" display="productinfo"/>
    <hyperlink ref="G36" r:id="rId7" display="TECH specifications"/>
    <hyperlink ref="E36" r:id="rId8" display="specification sheet"/>
    <hyperlink ref="H36" r:id="rId9" display="quick start guide"/>
    <hyperlink ref="D37" r:id="rId10" display="productinfo"/>
    <hyperlink ref="F37" r:id="rId11" display="TECH manual"/>
    <hyperlink ref="G37" r:id="rId12" display="TECH specifications"/>
    <hyperlink ref="E37" r:id="rId13" display="specification sheet"/>
    <hyperlink ref="H37" r:id="rId14" display="quick start guide"/>
    <hyperlink ref="D38" r:id="rId15" display="productinfo"/>
    <hyperlink ref="F38" r:id="rId16" display="TECH manual"/>
    <hyperlink ref="G38" r:id="rId17" display="TECH specifications"/>
    <hyperlink ref="E38" r:id="rId18" display="specification sheet"/>
    <hyperlink ref="H38" r:id="rId19" display="quick start guide"/>
    <hyperlink ref="F36" r:id="rId20" display="TECH manual"/>
    <hyperlink ref="D39" r:id="rId21" display="productinfo"/>
    <hyperlink ref="D40" r:id="rId22" display="productinfo"/>
    <hyperlink ref="F40" r:id="rId23" display="TECH manual"/>
    <hyperlink ref="G40" r:id="rId24" display="TECH specifications"/>
    <hyperlink ref="E40" r:id="rId25" display="specification sheet"/>
    <hyperlink ref="H40" r:id="rId26" display="quick start guide"/>
    <hyperlink ref="D41" r:id="rId27" display="productinfo"/>
    <hyperlink ref="F41" r:id="rId28" display="TECH manual"/>
    <hyperlink ref="G41" r:id="rId29" display="TECH specifications"/>
    <hyperlink ref="E41" r:id="rId30" display="specification sheet"/>
    <hyperlink ref="H41" r:id="rId31" display="quick start guide"/>
    <hyperlink ref="D42" r:id="rId32" display="productinfo"/>
    <hyperlink ref="F42" r:id="rId33" display="TECH manual"/>
    <hyperlink ref="G42" r:id="rId34" display="TECH specifications"/>
    <hyperlink ref="E42" r:id="rId35" display="specification sheet"/>
    <hyperlink ref="H42" r:id="rId36" display="quick start guide"/>
    <hyperlink ref="D43" r:id="rId37" display="productinfo"/>
    <hyperlink ref="F43" r:id="rId38" display="TECH manual"/>
    <hyperlink ref="G43" r:id="rId39" display="TECH specifications"/>
    <hyperlink ref="E43" r:id="rId40" display="specification sheet"/>
    <hyperlink ref="H43" r:id="rId41" display="quick start guide"/>
    <hyperlink ref="D47" r:id="rId42" display="productinfo"/>
    <hyperlink ref="D48" r:id="rId43" display="productinfo"/>
    <hyperlink ref="D49" r:id="rId44" display="productinfo"/>
    <hyperlink ref="F47" r:id="rId45" display="TECH manual"/>
    <hyperlink ref="F48" r:id="rId46" display="TECH manual"/>
    <hyperlink ref="F49" r:id="rId47" display="TECH manual"/>
    <hyperlink ref="G47" r:id="rId48" display="TECH specifications"/>
    <hyperlink ref="G48" r:id="rId49" display="TECH specifications"/>
    <hyperlink ref="G49" r:id="rId50" display="TECH specifications"/>
    <hyperlink ref="E47" r:id="rId51" display="specification sheet"/>
    <hyperlink ref="E48" r:id="rId52" display="specification sheet"/>
    <hyperlink ref="E49" r:id="rId53" display="specification sheet"/>
    <hyperlink ref="D50" r:id="rId54" display="productinfo"/>
    <hyperlink ref="F50" r:id="rId55" display="TECH manual"/>
    <hyperlink ref="G50" r:id="rId56" display="TECH specifications"/>
    <hyperlink ref="E50" r:id="rId57" display="specification sheet"/>
    <hyperlink ref="D51" r:id="rId58" display="productinfo"/>
    <hyperlink ref="F51" r:id="rId59" display="TECH manual"/>
    <hyperlink ref="G51" r:id="rId60" display="TECH specifications"/>
    <hyperlink ref="E51" r:id="rId61" display="specification sheet"/>
    <hyperlink ref="H51" r:id="rId62" display="quick start guide"/>
    <hyperlink ref="D52" r:id="rId63" display="productinfo"/>
    <hyperlink ref="F52" r:id="rId64" display="TECH manual"/>
    <hyperlink ref="G52" r:id="rId65" display="TECH specifications"/>
    <hyperlink ref="E52" r:id="rId66" display="specification sheet"/>
    <hyperlink ref="H52" r:id="rId67" display="quick start guide"/>
    <hyperlink ref="D55" r:id="rId68" display="productinfo"/>
    <hyperlink ref="F55" r:id="rId69" display="TECH manual"/>
    <hyperlink ref="G55" r:id="rId70" display="TECH specifications"/>
    <hyperlink ref="E55" r:id="rId71" display="specification sheet"/>
    <hyperlink ref="H55" r:id="rId72" display="quick start guide"/>
    <hyperlink ref="D56" r:id="rId73" display="productinfo"/>
    <hyperlink ref="F56" r:id="rId74" display="TECH manual"/>
    <hyperlink ref="G56" r:id="rId75" display="TECH specifications"/>
    <hyperlink ref="E56" r:id="rId76" display="specification sheet"/>
    <hyperlink ref="H56" r:id="rId77" display="quick start guide"/>
    <hyperlink ref="D57" r:id="rId78" display="productinfo"/>
    <hyperlink ref="G57" r:id="rId79" display="TECH specifications"/>
    <hyperlink ref="E57" r:id="rId80" display="specification sheet"/>
    <hyperlink ref="H57" r:id="rId81" display="quick start guide"/>
    <hyperlink ref="D58" r:id="rId82" display="productinfo"/>
    <hyperlink ref="F58" r:id="rId83" display="TECH manual"/>
    <hyperlink ref="G58" r:id="rId84" display="TECH specifications"/>
    <hyperlink ref="E58" r:id="rId85" display="specification sheet"/>
    <hyperlink ref="H58" r:id="rId86" display="quick start guide"/>
    <hyperlink ref="H53" r:id="rId87" display="quick start guide"/>
    <hyperlink ref="E53" r:id="rId88" display="specification sheet"/>
    <hyperlink ref="G53" r:id="rId89" display="TECH specifications"/>
    <hyperlink ref="F53" r:id="rId90" display="TECH manual"/>
    <hyperlink ref="D53" r:id="rId91" display="productinfo"/>
    <hyperlink ref="D61" r:id="rId92" display="productinfo"/>
    <hyperlink ref="F61" r:id="rId93" display="TECH manual"/>
    <hyperlink ref="G61" r:id="rId94" display="TECH specifications"/>
    <hyperlink ref="E61" r:id="rId95" display="specification sheet"/>
    <hyperlink ref="D62" r:id="rId96" display="productinfo"/>
    <hyperlink ref="F62" r:id="rId97" display="TECH manual"/>
    <hyperlink ref="G62" r:id="rId98" display="TECH specifications"/>
    <hyperlink ref="E62" r:id="rId99" display="specification sheet"/>
    <hyperlink ref="D63" r:id="rId100" display="productinfo"/>
    <hyperlink ref="F63" r:id="rId101" display="TECH manual"/>
    <hyperlink ref="G63" r:id="rId102" display="TECH specifications"/>
    <hyperlink ref="E63" r:id="rId103" display="specification sheet"/>
    <hyperlink ref="D64" r:id="rId104" display="productinfo"/>
    <hyperlink ref="F64" r:id="rId105" display="TECH manual"/>
    <hyperlink ref="G64" r:id="rId106" display="TECH specifications"/>
    <hyperlink ref="E64" r:id="rId107" display="specification sheet"/>
    <hyperlink ref="H64" r:id="rId108"/>
    <hyperlink ref="H62" r:id="rId109"/>
    <hyperlink ref="H61" r:id="rId110"/>
    <hyperlink ref="H63" r:id="rId111"/>
    <hyperlink ref="D65" r:id="rId112" display="productinfo"/>
    <hyperlink ref="F65" r:id="rId113" display="TECH manual"/>
    <hyperlink ref="G65" r:id="rId114" display="TECH specifications"/>
    <hyperlink ref="E65" r:id="rId115" display="specification sheet"/>
    <hyperlink ref="H65" r:id="rId116"/>
    <hyperlink ref="D66" r:id="rId117" display="productinfo"/>
    <hyperlink ref="F66" r:id="rId118" display="TECH manual"/>
    <hyperlink ref="G66" r:id="rId119" display="TECH specifications"/>
    <hyperlink ref="E66" r:id="rId120" display="specification sheet"/>
    <hyperlink ref="D67" r:id="rId121" display="productinfo"/>
    <hyperlink ref="F67" r:id="rId122" display="TECH manual"/>
    <hyperlink ref="G67" r:id="rId123" display="TECH specifications"/>
    <hyperlink ref="E67" r:id="rId124" display="specification sheet"/>
    <hyperlink ref="H67" r:id="rId125"/>
    <hyperlink ref="D68" r:id="rId126" display="productinfo"/>
    <hyperlink ref="F68" r:id="rId127" display="TECH manual"/>
    <hyperlink ref="G68" r:id="rId128" display="TECH specifications"/>
    <hyperlink ref="E68" r:id="rId129" display="specification sheet"/>
    <hyperlink ref="H68" r:id="rId130"/>
    <hyperlink ref="D69" r:id="rId131" display="productinfo"/>
    <hyperlink ref="F69" r:id="rId132" display="TECH manual"/>
    <hyperlink ref="G69" r:id="rId133" display="TECH specifications"/>
    <hyperlink ref="E69" r:id="rId134" display="specification sheet"/>
    <hyperlink ref="D70" r:id="rId135" display="productinfo"/>
    <hyperlink ref="F70" r:id="rId136" display="TECH manual"/>
    <hyperlink ref="G70" r:id="rId137" display="TECH specifications"/>
    <hyperlink ref="E70" r:id="rId138" display="specification sheet"/>
    <hyperlink ref="H70" r:id="rId139"/>
    <hyperlink ref="D71" r:id="rId140" display="productinfo"/>
    <hyperlink ref="F71" r:id="rId141" display="TECH manual"/>
    <hyperlink ref="G71" r:id="rId142" display="TECH specifications"/>
    <hyperlink ref="E71" r:id="rId143" display="specification sheet"/>
    <hyperlink ref="H71" r:id="rId144"/>
    <hyperlink ref="D72" r:id="rId145" display="productinfo"/>
    <hyperlink ref="F72" r:id="rId146" display="TECH manual"/>
    <hyperlink ref="G72" r:id="rId147" display="TECH specifications"/>
    <hyperlink ref="E72" r:id="rId148" display="specification sheet"/>
    <hyperlink ref="H72" r:id="rId149"/>
    <hyperlink ref="H66" r:id="rId150"/>
    <hyperlink ref="D114" r:id="rId151" display="productinfo"/>
    <hyperlink ref="G114" r:id="rId152" display="TECH specifications"/>
    <hyperlink ref="E114" r:id="rId153" display="specification sheet"/>
    <hyperlink ref="G118" r:id="rId154" display="TECH specifications"/>
    <hyperlink ref="D119" r:id="rId155" display="productinfo"/>
    <hyperlink ref="F119" r:id="rId156" display="TECH manual"/>
    <hyperlink ref="G119" r:id="rId157" display="TECH specifications"/>
    <hyperlink ref="E119" r:id="rId158" display="specification sheet"/>
    <hyperlink ref="D120" r:id="rId159" display="productinfo"/>
    <hyperlink ref="F120" r:id="rId160" display="TECH manual"/>
    <hyperlink ref="E120" r:id="rId161" display="specification sheet"/>
    <hyperlink ref="D121" r:id="rId162" display="productinfo"/>
    <hyperlink ref="F121" r:id="rId163" display="TECH manual"/>
    <hyperlink ref="G121" r:id="rId164" display="TECH specifications"/>
    <hyperlink ref="E121" r:id="rId165" display="specification sheet"/>
    <hyperlink ref="H121" r:id="rId166" display="aansluitschema"/>
    <hyperlink ref="D122" r:id="rId167" display="productinfo"/>
    <hyperlink ref="E122" r:id="rId168" display="specification sheet"/>
    <hyperlink ref="D123" r:id="rId169" display="productinfo"/>
    <hyperlink ref="E123" r:id="rId170" display="specification sheet"/>
    <hyperlink ref="D124" r:id="rId171" display="productinfo"/>
    <hyperlink ref="H124" r:id="rId172" display="aansluitschema"/>
    <hyperlink ref="D125" r:id="rId173" display="productinfo"/>
    <hyperlink ref="F125" r:id="rId174" display="TECH manual"/>
    <hyperlink ref="G125" r:id="rId175" display="TECH specifications"/>
    <hyperlink ref="H125" r:id="rId176" display="aansluitschema"/>
    <hyperlink ref="H117" r:id="rId177" display="quick start guide"/>
    <hyperlink ref="H116" r:id="rId178" display="quick start guide"/>
    <hyperlink ref="E118" r:id="rId179" display="specification sheet"/>
    <hyperlink ref="F118" r:id="rId180" display="TECH manual"/>
    <hyperlink ref="D118" r:id="rId181" display="productinfo"/>
    <hyperlink ref="E117" r:id="rId182" display="specification sheet"/>
    <hyperlink ref="G117" r:id="rId183" display="TECH specifications"/>
    <hyperlink ref="F117" r:id="rId184" display="TECH manual"/>
    <hyperlink ref="D117" r:id="rId185" display="productinfo"/>
    <hyperlink ref="E116" r:id="rId186" display="specification sheet"/>
    <hyperlink ref="G116" r:id="rId187" display="TECH specifications"/>
    <hyperlink ref="F116" r:id="rId188" display="TECH manual"/>
    <hyperlink ref="D116" r:id="rId189" display="productinfo"/>
    <hyperlink ref="H114" r:id="rId190" display="quick start guide"/>
    <hyperlink ref="H118" r:id="rId191" display="quick start guide"/>
    <hyperlink ref="H119" r:id="rId192" display="quick start guide"/>
    <hyperlink ref="E124" r:id="rId193" display="specification sheet"/>
    <hyperlink ref="E125" r:id="rId194" display="specification sheet"/>
    <hyperlink ref="H122" r:id="rId195" display="aansluitschema"/>
    <hyperlink ref="H123" r:id="rId196" display="aansluitschema"/>
    <hyperlink ref="D127" r:id="rId197" display="productinfo"/>
    <hyperlink ref="F127" r:id="rId198" display="TECH manual"/>
    <hyperlink ref="G127" r:id="rId199" display="TECH specifications"/>
    <hyperlink ref="H127" r:id="rId200" display="aansluitschema"/>
    <hyperlink ref="E127" r:id="rId201" display="specification sheet"/>
    <hyperlink ref="D126" r:id="rId202" display="productinfo"/>
    <hyperlink ref="F126" r:id="rId203" display="TECH manual"/>
    <hyperlink ref="G126" r:id="rId204" display="TECH specifications"/>
    <hyperlink ref="H126" r:id="rId205" display="aansluitschema"/>
    <hyperlink ref="E126" r:id="rId206" display="specification sheet"/>
    <hyperlink ref="D182" r:id="rId207" display="productinfo"/>
    <hyperlink ref="D185" r:id="rId208" display="productinfo"/>
    <hyperlink ref="D186" r:id="rId209" display="productinfo"/>
    <hyperlink ref="D187" r:id="rId210" display="productinfo"/>
    <hyperlink ref="D186:D187" r:id="rId211" display="productinfo"/>
    <hyperlink ref="D183" r:id="rId212"/>
    <hyperlink ref="D184" r:id="rId213" display="productinfo"/>
    <hyperlink ref="D183:D184" r:id="rId214" display="productinfo"/>
    <hyperlink ref="D189" r:id="rId215" display="productinfo"/>
    <hyperlink ref="D192" r:id="rId216" display="productinfo"/>
    <hyperlink ref="D193" r:id="rId217" display="productinfo"/>
    <hyperlink ref="D194" r:id="rId218" display="productinfo"/>
    <hyperlink ref="D193:D194" r:id="rId219" display="productinfo"/>
    <hyperlink ref="D190" r:id="rId220" display="productinfo"/>
    <hyperlink ref="D191" r:id="rId221" display="productinfo"/>
    <hyperlink ref="D190:D191" r:id="rId222" display="productinfo"/>
    <hyperlink ref="D196" r:id="rId223" display="productinfo"/>
    <hyperlink ref="D199" r:id="rId224" display="productinfo"/>
    <hyperlink ref="D200" r:id="rId225" display="productinfo"/>
    <hyperlink ref="D201" r:id="rId226" display="productinfo"/>
    <hyperlink ref="D200:D201" r:id="rId227" display="productinfo"/>
    <hyperlink ref="D197" r:id="rId228" display="productinfo"/>
    <hyperlink ref="D198" r:id="rId229" display="productinfo"/>
    <hyperlink ref="D197:D198" r:id="rId230" display="productinfo"/>
    <hyperlink ref="D80" r:id="rId231" display="productinfo"/>
    <hyperlink ref="D81" r:id="rId232" display="productinfo"/>
    <hyperlink ref="D82" r:id="rId233" display="productinfo"/>
    <hyperlink ref="D81:D83" r:id="rId234" display="productinfo"/>
    <hyperlink ref="D84" r:id="rId235" display="productinfo"/>
    <hyperlink ref="D83" r:id="rId236" display="productinfo"/>
    <hyperlink ref="F83" r:id="rId237" display="TECH manual"/>
    <hyperlink ref="D89" r:id="rId238" display="productinfo"/>
    <hyperlink ref="D203" r:id="rId239" display="productinfo"/>
    <hyperlink ref="D204" r:id="rId240" display="productinfo"/>
    <hyperlink ref="D205" r:id="rId241" display="productinfo"/>
    <hyperlink ref="D204:D205" r:id="rId242" display="productinfo"/>
    <hyperlink ref="D137" r:id="rId243" display="productinfo"/>
    <hyperlink ref="D138" r:id="rId244" display="productinfo"/>
    <hyperlink ref="D139" r:id="rId245" display="productinfo"/>
    <hyperlink ref="D140" r:id="rId246" display="productinfo"/>
    <hyperlink ref="D141" r:id="rId247" display="productinfo"/>
    <hyperlink ref="D142" r:id="rId248" display="productinfo"/>
    <hyperlink ref="D143" r:id="rId249" display="productinfo"/>
    <hyperlink ref="D144" r:id="rId250" display="productinfo"/>
    <hyperlink ref="D145" r:id="rId251" display="productinfo"/>
    <hyperlink ref="D153" r:id="rId252" display="productinfo"/>
    <hyperlink ref="D155" r:id="rId253" display="productinfo"/>
    <hyperlink ref="D156" r:id="rId254" display="productinfo"/>
    <hyperlink ref="D157" r:id="rId255" display="productinfo"/>
    <hyperlink ref="D160" r:id="rId256" display="productinfo"/>
    <hyperlink ref="D154" r:id="rId257" display="productinfo"/>
    <hyperlink ref="D94" r:id="rId258" display="productinfo"/>
    <hyperlink ref="D95" r:id="rId259" display="productinfo"/>
    <hyperlink ref="D46" r:id="rId260" display="productinfo"/>
    <hyperlink ref="F46" r:id="rId261" display="TECH manual"/>
    <hyperlink ref="G46" r:id="rId262" display="TECH specifications"/>
    <hyperlink ref="E46" r:id="rId263" display="specification sheet"/>
    <hyperlink ref="D115" r:id="rId264" display="productinfo"/>
    <hyperlink ref="G115" r:id="rId265" display="TECH specifications"/>
    <hyperlink ref="E115" r:id="rId266" display="specification sheet"/>
    <hyperlink ref="F115" r:id="rId267" display="TECH manual"/>
    <hyperlink ref="F57" r:id="rId268" display="TECH manual"/>
    <hyperlink ref="F39" r:id="rId269" display="TECH manual"/>
    <hyperlink ref="G39" r:id="rId270" display="TECH specifications"/>
    <hyperlink ref="E39" r:id="rId271" display="specification sheet"/>
    <hyperlink ref="H39" r:id="rId272" display="quick start guide"/>
    <hyperlink ref="H69" r:id="rId273"/>
    <hyperlink ref="G83" r:id="rId274"/>
    <hyperlink ref="G94" r:id="rId275"/>
    <hyperlink ref="G95" r:id="rId276"/>
    <hyperlink ref="F94" r:id="rId277"/>
    <hyperlink ref="F95" r:id="rId278"/>
    <hyperlink ref="E95" r:id="rId279"/>
    <hyperlink ref="B6" r:id="rId280"/>
    <hyperlink ref="B7" r:id="rId281"/>
    <hyperlink ref="D148" r:id="rId282"/>
    <hyperlink ref="D149" r:id="rId283"/>
    <hyperlink ref="D150" r:id="rId284"/>
    <hyperlink ref="AD6" r:id="rId285"/>
    <hyperlink ref="AD7" r:id="rId286"/>
    <hyperlink ref="AF35" r:id="rId287" display="productinfo"/>
    <hyperlink ref="AH35" r:id="rId288" display="TECH manual"/>
    <hyperlink ref="AI35" r:id="rId289" display="TECH specifications"/>
    <hyperlink ref="AG35" r:id="rId290" display="specification sheet"/>
    <hyperlink ref="AJ35" r:id="rId291" display="quick start guide"/>
    <hyperlink ref="AF36" r:id="rId292" display="productinfo"/>
    <hyperlink ref="AI36" r:id="rId293" display="TECH specifications"/>
    <hyperlink ref="AG36" r:id="rId294" display="specification sheet"/>
    <hyperlink ref="AJ36" r:id="rId295" display="quick start guide"/>
    <hyperlink ref="AF37" r:id="rId296" display="productinfo"/>
    <hyperlink ref="AH37" r:id="rId297" display="TECH manual"/>
    <hyperlink ref="AI37" r:id="rId298" display="TECH specifications"/>
    <hyperlink ref="AG37" r:id="rId299" display="specification sheet"/>
    <hyperlink ref="AJ37" r:id="rId300" display="quick start guide"/>
    <hyperlink ref="AF38" r:id="rId301" display="productinfo"/>
    <hyperlink ref="AH38" r:id="rId302" display="TECH manual"/>
    <hyperlink ref="AI38" r:id="rId303" display="TECH specifications"/>
    <hyperlink ref="AG38" r:id="rId304" display="specification sheet"/>
    <hyperlink ref="AJ38" r:id="rId305" display="quick start guide"/>
    <hyperlink ref="AH36" r:id="rId306" display="TECH manual"/>
    <hyperlink ref="AF39" r:id="rId307" display="productinfo"/>
    <hyperlink ref="AF40" r:id="rId308" display="productinfo"/>
    <hyperlink ref="AH40" r:id="rId309" display="TECH manual"/>
    <hyperlink ref="AI40" r:id="rId310" display="TECH specifications"/>
    <hyperlink ref="AG40" r:id="rId311" display="specification sheet"/>
    <hyperlink ref="AJ40" r:id="rId312" display="quick start guide"/>
    <hyperlink ref="AF41" r:id="rId313" display="productinfo"/>
    <hyperlink ref="AH41" r:id="rId314" display="TECH manual"/>
    <hyperlink ref="AI41" r:id="rId315" display="TECH specifications"/>
    <hyperlink ref="AG41" r:id="rId316" display="specification sheet"/>
    <hyperlink ref="AJ41" r:id="rId317" display="quick start guide"/>
    <hyperlink ref="AF42" r:id="rId318" display="productinfo"/>
    <hyperlink ref="AH42" r:id="rId319" display="TECH manual"/>
    <hyperlink ref="AI42" r:id="rId320" display="TECH specifications"/>
    <hyperlink ref="AG42" r:id="rId321" display="specification sheet"/>
    <hyperlink ref="AJ42" r:id="rId322" display="quick start guide"/>
    <hyperlink ref="AF43" r:id="rId323" display="productinfo"/>
    <hyperlink ref="AH43" r:id="rId324" display="TECH manual"/>
    <hyperlink ref="AI43" r:id="rId325" display="TECH specifications"/>
    <hyperlink ref="AG43" r:id="rId326" display="specification sheet"/>
    <hyperlink ref="AJ43" r:id="rId327" display="quick start guide"/>
    <hyperlink ref="AH39" r:id="rId328" display="TECH manual"/>
    <hyperlink ref="AI39" r:id="rId329" display="TECH specifications"/>
    <hyperlink ref="AG39" r:id="rId330" display="specification sheet"/>
    <hyperlink ref="AJ39" r:id="rId331" display="quick start guide"/>
    <hyperlink ref="AF47" r:id="rId332" display="productinfo"/>
    <hyperlink ref="AF48" r:id="rId333" display="productinfo"/>
    <hyperlink ref="AF49" r:id="rId334" display="productinfo"/>
    <hyperlink ref="AH47" r:id="rId335" display="TECH manual"/>
    <hyperlink ref="AH48" r:id="rId336" display="TECH manual"/>
    <hyperlink ref="AH49" r:id="rId337" display="TECH manual"/>
    <hyperlink ref="AI47" r:id="rId338" display="TECH specifications"/>
    <hyperlink ref="AI48" r:id="rId339" display="TECH specifications"/>
    <hyperlink ref="AI49" r:id="rId340" display="TECH specifications"/>
    <hyperlink ref="AG47" r:id="rId341" display="specification sheet"/>
    <hyperlink ref="AG48" r:id="rId342" display="specification sheet"/>
    <hyperlink ref="AG49" r:id="rId343" display="specification sheet"/>
    <hyperlink ref="AF50" r:id="rId344" display="productinfo"/>
    <hyperlink ref="AH50" r:id="rId345" display="TECH manual"/>
    <hyperlink ref="AI50" r:id="rId346" display="TECH specifications"/>
    <hyperlink ref="AG50" r:id="rId347" display="specification sheet"/>
    <hyperlink ref="AF51" r:id="rId348" display="productinfo"/>
    <hyperlink ref="AH51" r:id="rId349" display="TECH manual"/>
    <hyperlink ref="AI51" r:id="rId350" display="TECH specifications"/>
    <hyperlink ref="AG51" r:id="rId351" display="specification sheet"/>
    <hyperlink ref="AJ51" r:id="rId352" display="quick start guide"/>
    <hyperlink ref="AF52" r:id="rId353" display="productinfo"/>
    <hyperlink ref="AH52" r:id="rId354" display="TECH manual"/>
    <hyperlink ref="AI52" r:id="rId355" display="TECH specifications"/>
    <hyperlink ref="AG52" r:id="rId356" display="specification sheet"/>
    <hyperlink ref="AJ52" r:id="rId357" display="quick start guide"/>
    <hyperlink ref="AF55" r:id="rId358" display="productinfo"/>
    <hyperlink ref="AH55" r:id="rId359" display="TECH manual"/>
    <hyperlink ref="AI55" r:id="rId360" display="TECH specifications"/>
    <hyperlink ref="AG55" r:id="rId361" display="specification sheet"/>
    <hyperlink ref="AJ55" r:id="rId362" display="quick start guide"/>
    <hyperlink ref="AF56" r:id="rId363" display="productinfo"/>
    <hyperlink ref="AH56" r:id="rId364" display="TECH manual"/>
    <hyperlink ref="AI56" r:id="rId365" display="TECH specifications"/>
    <hyperlink ref="AG56" r:id="rId366" display="specification sheet"/>
    <hyperlink ref="AJ56" r:id="rId367" display="quick start guide"/>
    <hyperlink ref="AF57" r:id="rId368" display="productinfo"/>
    <hyperlink ref="AI57" r:id="rId369" display="TECH specifications"/>
    <hyperlink ref="AG57" r:id="rId370" display="specification sheet"/>
    <hyperlink ref="AJ57" r:id="rId371" display="quick start guide"/>
    <hyperlink ref="AF58" r:id="rId372" display="productinfo"/>
    <hyperlink ref="AH58" r:id="rId373" display="TECH manual"/>
    <hyperlink ref="AI58" r:id="rId374" display="TECH specifications"/>
    <hyperlink ref="AG58" r:id="rId375" display="specification sheet"/>
    <hyperlink ref="AJ58" r:id="rId376" display="quick start guide"/>
    <hyperlink ref="AJ53" r:id="rId377" display="quick start guide"/>
    <hyperlink ref="AG53" r:id="rId378" display="specification sheet"/>
    <hyperlink ref="AI53" r:id="rId379" display="TECH specifications"/>
    <hyperlink ref="AH53" r:id="rId380" display="TECH manual"/>
    <hyperlink ref="AF53" r:id="rId381" display="productinfo"/>
    <hyperlink ref="AF46" r:id="rId382" display="productinfo"/>
    <hyperlink ref="AH46" r:id="rId383" display="TECH manual"/>
    <hyperlink ref="AI46" r:id="rId384" display="TECH specifications"/>
    <hyperlink ref="AG46" r:id="rId385" display="specification sheet"/>
    <hyperlink ref="AH57" r:id="rId386" display="TECH manual"/>
    <hyperlink ref="AF61" r:id="rId387" display="productinfo"/>
    <hyperlink ref="AH61" r:id="rId388" display="TECH manual"/>
    <hyperlink ref="AI61" r:id="rId389" display="TECH specifications"/>
    <hyperlink ref="AG61" r:id="rId390" display="specification sheet"/>
    <hyperlink ref="AF62" r:id="rId391" display="productinfo"/>
    <hyperlink ref="AH62" r:id="rId392" display="TECH manual"/>
    <hyperlink ref="AI62" r:id="rId393" display="TECH specifications"/>
    <hyperlink ref="AG62" r:id="rId394" display="specification sheet"/>
    <hyperlink ref="AF63" r:id="rId395" display="productinfo"/>
    <hyperlink ref="AH63" r:id="rId396" display="TECH manual"/>
    <hyperlink ref="AI63" r:id="rId397" display="TECH specifications"/>
    <hyperlink ref="AG63" r:id="rId398" display="specification sheet"/>
    <hyperlink ref="AF64" r:id="rId399" display="productinfo"/>
    <hyperlink ref="AH64" r:id="rId400" display="TECH manual"/>
    <hyperlink ref="AI64" r:id="rId401" display="TECH specifications"/>
    <hyperlink ref="AG64" r:id="rId402" display="specification sheet"/>
    <hyperlink ref="AJ64" r:id="rId403"/>
    <hyperlink ref="AJ62" r:id="rId404"/>
    <hyperlink ref="AJ61" r:id="rId405"/>
    <hyperlink ref="AJ63" r:id="rId406"/>
    <hyperlink ref="AF65" r:id="rId407" display="productinfo"/>
    <hyperlink ref="AH65" r:id="rId408" display="TECH manual"/>
    <hyperlink ref="AI65" r:id="rId409" display="TECH specifications"/>
    <hyperlink ref="AG65" r:id="rId410" display="specification sheet"/>
    <hyperlink ref="AJ65" r:id="rId411"/>
    <hyperlink ref="AF66" r:id="rId412" display="productinfo"/>
    <hyperlink ref="AH66" r:id="rId413" display="TECH manual"/>
    <hyperlink ref="AI66" r:id="rId414" display="TECH specifications"/>
    <hyperlink ref="AG66" r:id="rId415" display="specification sheet"/>
    <hyperlink ref="AF67" r:id="rId416" display="productinfo"/>
    <hyperlink ref="AH67" r:id="rId417" display="TECH manual"/>
    <hyperlink ref="AI67" r:id="rId418" display="TECH specifications"/>
    <hyperlink ref="AG67" r:id="rId419" display="specification sheet"/>
    <hyperlink ref="AJ67" r:id="rId420"/>
    <hyperlink ref="AF68" r:id="rId421" display="productinfo"/>
    <hyperlink ref="AH68" r:id="rId422" display="TECH manual"/>
    <hyperlink ref="AI68" r:id="rId423" display="TECH specifications"/>
    <hyperlink ref="AG68" r:id="rId424" display="specification sheet"/>
    <hyperlink ref="AJ68" r:id="rId425"/>
    <hyperlink ref="AF69" r:id="rId426" display="productinfo"/>
    <hyperlink ref="AH69" r:id="rId427" display="TECH manual"/>
    <hyperlink ref="AI69" r:id="rId428" display="TECH specifications"/>
    <hyperlink ref="AG69" r:id="rId429" display="specification sheet"/>
    <hyperlink ref="AF70" r:id="rId430" display="productinfo"/>
    <hyperlink ref="AH70" r:id="rId431" display="TECH manual"/>
    <hyperlink ref="AI70" r:id="rId432" display="TECH specifications"/>
    <hyperlink ref="AG70" r:id="rId433" display="specification sheet"/>
    <hyperlink ref="AJ70" r:id="rId434"/>
    <hyperlink ref="AF71" r:id="rId435" display="productinfo"/>
    <hyperlink ref="AH71" r:id="rId436" display="TECH manual"/>
    <hyperlink ref="AI71" r:id="rId437" display="TECH specifications"/>
    <hyperlink ref="AG71" r:id="rId438" display="specification sheet"/>
    <hyperlink ref="AJ71" r:id="rId439"/>
    <hyperlink ref="AF72" r:id="rId440" display="productinfo"/>
    <hyperlink ref="AH72" r:id="rId441" display="TECH manual"/>
    <hyperlink ref="AI72" r:id="rId442" display="TECH specifications"/>
    <hyperlink ref="AG72" r:id="rId443" display="specification sheet"/>
    <hyperlink ref="AJ72" r:id="rId444"/>
    <hyperlink ref="AJ66" r:id="rId445"/>
    <hyperlink ref="AJ69" r:id="rId446"/>
    <hyperlink ref="AF80" r:id="rId447" display="productinfo"/>
    <hyperlink ref="AF81" r:id="rId448" display="productinfo"/>
    <hyperlink ref="AF82" r:id="rId449" display="productinfo"/>
    <hyperlink ref="AF81:AF83" r:id="rId450" display="productinfo"/>
    <hyperlink ref="AF84" r:id="rId451" display="productinfo"/>
    <hyperlink ref="AF83" r:id="rId452" display="productinfo"/>
    <hyperlink ref="AH83" r:id="rId453" display="TECH manual"/>
    <hyperlink ref="AI83" r:id="rId454"/>
    <hyperlink ref="AF89" r:id="rId455" display="productinfo"/>
    <hyperlink ref="AF94" r:id="rId456" display="productinfo"/>
    <hyperlink ref="AF95" r:id="rId457" display="productinfo"/>
    <hyperlink ref="AI94" r:id="rId458"/>
    <hyperlink ref="AI95" r:id="rId459"/>
    <hyperlink ref="AH94" r:id="rId460"/>
    <hyperlink ref="AH95" r:id="rId461"/>
    <hyperlink ref="AG95" r:id="rId462"/>
    <hyperlink ref="AF114" r:id="rId463" display="productinfo"/>
    <hyperlink ref="AI114" r:id="rId464" display="TECH specifications"/>
    <hyperlink ref="AG114" r:id="rId465" display="specification sheet"/>
    <hyperlink ref="AI118" r:id="rId466" display="TECH specifications"/>
    <hyperlink ref="AF119" r:id="rId467" display="productinfo"/>
    <hyperlink ref="AH119" r:id="rId468" display="TECH manual"/>
    <hyperlink ref="AI119" r:id="rId469" display="TECH specifications"/>
    <hyperlink ref="AG119" r:id="rId470" display="specification sheet"/>
    <hyperlink ref="AF120" r:id="rId471" display="productinfo"/>
    <hyperlink ref="AH120" r:id="rId472" display="TECH manual"/>
    <hyperlink ref="AG120" r:id="rId473" display="specification sheet"/>
    <hyperlink ref="AF121" r:id="rId474" display="productinfo"/>
    <hyperlink ref="AH121" r:id="rId475" display="TECH manual"/>
    <hyperlink ref="AI121" r:id="rId476" display="TECH specifications"/>
    <hyperlink ref="AG121" r:id="rId477" display="specification sheet"/>
    <hyperlink ref="AJ121" r:id="rId478" display="aansluitschema"/>
    <hyperlink ref="AF122" r:id="rId479" display="productinfo"/>
    <hyperlink ref="AG122" r:id="rId480" display="specification sheet"/>
    <hyperlink ref="AF123" r:id="rId481" display="productinfo"/>
    <hyperlink ref="AG123" r:id="rId482" display="specification sheet"/>
    <hyperlink ref="AF124" r:id="rId483" display="productinfo"/>
    <hyperlink ref="AJ124" r:id="rId484" display="aansluitschema"/>
    <hyperlink ref="AF125" r:id="rId485" display="productinfo"/>
    <hyperlink ref="AH125" r:id="rId486" display="TECH manual"/>
    <hyperlink ref="AI125" r:id="rId487" display="TECH specifications"/>
    <hyperlink ref="AJ125" r:id="rId488" display="aansluitschema"/>
    <hyperlink ref="AJ117" r:id="rId489" display="quick start guide"/>
    <hyperlink ref="AJ116" r:id="rId490" display="quick start guide"/>
    <hyperlink ref="AG118" r:id="rId491" display="specification sheet"/>
    <hyperlink ref="AH118" r:id="rId492" display="TECH manual"/>
    <hyperlink ref="AF118" r:id="rId493" display="productinfo"/>
    <hyperlink ref="AG117" r:id="rId494" display="specification sheet"/>
    <hyperlink ref="AI117" r:id="rId495" display="TECH specifications"/>
    <hyperlink ref="AH117" r:id="rId496" display="TECH manual"/>
    <hyperlink ref="AF117" r:id="rId497" display="productinfo"/>
    <hyperlink ref="AG116" r:id="rId498" display="specification sheet"/>
    <hyperlink ref="AI116" r:id="rId499" display="TECH specifications"/>
    <hyperlink ref="AH116" r:id="rId500" display="TECH manual"/>
    <hyperlink ref="AF116" r:id="rId501" display="productinfo"/>
    <hyperlink ref="AJ114" r:id="rId502" display="quick start guide"/>
    <hyperlink ref="AJ118" r:id="rId503" display="quick start guide"/>
    <hyperlink ref="AJ119" r:id="rId504" display="quick start guide"/>
    <hyperlink ref="AG124" r:id="rId505" display="specification sheet"/>
    <hyperlink ref="AG125" r:id="rId506" display="specification sheet"/>
    <hyperlink ref="AJ122" r:id="rId507" display="aansluitschema"/>
    <hyperlink ref="AJ123" r:id="rId508" display="aansluitschema"/>
    <hyperlink ref="AF127" r:id="rId509" display="productinfo"/>
    <hyperlink ref="AH127" r:id="rId510" display="TECH manual"/>
    <hyperlink ref="AI127" r:id="rId511" display="TECH specifications"/>
    <hyperlink ref="AJ127" r:id="rId512" display="aansluitschema"/>
    <hyperlink ref="AG127" r:id="rId513" display="specification sheet"/>
    <hyperlink ref="AF126" r:id="rId514" display="productinfo"/>
    <hyperlink ref="AH126" r:id="rId515" display="TECH manual"/>
    <hyperlink ref="AI126" r:id="rId516" display="TECH specifications"/>
    <hyperlink ref="AJ126" r:id="rId517" display="aansluitschema"/>
    <hyperlink ref="AG126" r:id="rId518" display="specification sheet"/>
    <hyperlink ref="AF115" r:id="rId519" display="productinfo"/>
    <hyperlink ref="AI115" r:id="rId520" display="TECH specifications"/>
    <hyperlink ref="AG115" r:id="rId521" display="specification sheet"/>
    <hyperlink ref="AH115" r:id="rId522" display="TECH manual"/>
    <hyperlink ref="AF137" r:id="rId523" display="productinfo"/>
    <hyperlink ref="AF138" r:id="rId524" display="productinfo"/>
    <hyperlink ref="AF139" r:id="rId525" display="productinfo"/>
    <hyperlink ref="AF140" r:id="rId526" display="productinfo"/>
    <hyperlink ref="AF141" r:id="rId527" display="productinfo"/>
    <hyperlink ref="AF142" r:id="rId528" display="productinfo"/>
    <hyperlink ref="AF143" r:id="rId529" display="productinfo"/>
    <hyperlink ref="AF144" r:id="rId530" display="productinfo"/>
    <hyperlink ref="AF145" r:id="rId531" display="productinfo"/>
    <hyperlink ref="AF148" r:id="rId532"/>
    <hyperlink ref="AF149" r:id="rId533"/>
    <hyperlink ref="AF150" r:id="rId534"/>
    <hyperlink ref="AF153" r:id="rId535" display="productinfo"/>
    <hyperlink ref="AF155" r:id="rId536" display="productinfo"/>
    <hyperlink ref="AF156" r:id="rId537" display="productinfo"/>
    <hyperlink ref="AF157" r:id="rId538" display="productinfo"/>
    <hyperlink ref="AF154" r:id="rId539" display="productinfo"/>
    <hyperlink ref="AF160" r:id="rId540" display="productinfo"/>
    <hyperlink ref="AF182" r:id="rId541" display="productinfo"/>
    <hyperlink ref="AF185" r:id="rId542" display="productinfo"/>
    <hyperlink ref="AF186" r:id="rId543" display="productinfo"/>
    <hyperlink ref="AF187" r:id="rId544" display="productinfo"/>
    <hyperlink ref="AF186:AF187" r:id="rId545" display="productinfo"/>
    <hyperlink ref="AF183" r:id="rId546"/>
    <hyperlink ref="AF184" r:id="rId547" display="productinfo"/>
    <hyperlink ref="AF183:AF184" r:id="rId548" display="productinfo"/>
    <hyperlink ref="AF189" r:id="rId549" display="productinfo"/>
    <hyperlink ref="AF192" r:id="rId550" display="productinfo"/>
    <hyperlink ref="AF193" r:id="rId551" display="productinfo"/>
    <hyperlink ref="AF194" r:id="rId552" display="productinfo"/>
    <hyperlink ref="AF193:AF194" r:id="rId553" display="productinfo"/>
    <hyperlink ref="AF190" r:id="rId554" display="productinfo"/>
    <hyperlink ref="AF191" r:id="rId555" display="productinfo"/>
    <hyperlink ref="AF190:AF191" r:id="rId556" display="productinfo"/>
    <hyperlink ref="AF196" r:id="rId557" display="productinfo"/>
    <hyperlink ref="AF199" r:id="rId558" display="productinfo"/>
    <hyperlink ref="AF200" r:id="rId559" display="productinfo"/>
    <hyperlink ref="AF201" r:id="rId560" display="productinfo"/>
    <hyperlink ref="AF200:AF201" r:id="rId561" display="productinfo"/>
    <hyperlink ref="AF197" r:id="rId562" display="productinfo"/>
    <hyperlink ref="AF198" r:id="rId563" display="productinfo"/>
    <hyperlink ref="AF197:AF198" r:id="rId564" display="productinfo"/>
    <hyperlink ref="AF203" r:id="rId565" display="productinfo"/>
    <hyperlink ref="AF204" r:id="rId566" display="productinfo"/>
    <hyperlink ref="AF205" r:id="rId567" display="productinfo"/>
    <hyperlink ref="AF204:AF205" r:id="rId568" display="productinfo"/>
  </hyperlinks>
  <pageMargins left="0" right="0" top="0.59055118110236227" bottom="0.59055118110236227" header="0.11811023622047245" footer="0.11811023622047245"/>
  <pageSetup paperSize="9" orientation="landscape" r:id="rId569"/>
  <headerFooter>
    <oddHeader>&amp;L&amp;F&amp;C&amp;G&amp;R&amp;D</oddHeader>
    <oddFooter>&amp;Linfo@domoticsystems.be&amp;C&amp;G&amp;Rwww.domoticsystems.be</oddFooter>
  </headerFooter>
  <legacyDrawingHF r:id="rId57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25</vt:i4>
      </vt:variant>
    </vt:vector>
  </HeadingPairs>
  <TitlesOfParts>
    <vt:vector size="25" baseType="lpstr">
      <vt:lpstr>OVERZICHT 20150309</vt:lpstr>
      <vt:lpstr>VOORSTEL 1</vt:lpstr>
      <vt:lpstr>VOORSTEL 2</vt:lpstr>
      <vt:lpstr>VOORSTEL 3</vt:lpstr>
      <vt:lpstr>VOORSTEL 4</vt:lpstr>
      <vt:lpstr>VOORSTEL 5</vt:lpstr>
      <vt:lpstr>VOORSTEL 6</vt:lpstr>
      <vt:lpstr>VOORSTEL 7</vt:lpstr>
      <vt:lpstr>VOORSTEL 8</vt:lpstr>
      <vt:lpstr>VOORSTEL 9</vt:lpstr>
      <vt:lpstr>VOORSTEL 10</vt:lpstr>
      <vt:lpstr>VOORSTEL 11</vt:lpstr>
      <vt:lpstr>VOORSTEL 12</vt:lpstr>
      <vt:lpstr>VOORSTEL 13</vt:lpstr>
      <vt:lpstr>VOORSTEL 14</vt:lpstr>
      <vt:lpstr>VOORSTEL 15</vt:lpstr>
      <vt:lpstr>VOORSTEL 16</vt:lpstr>
      <vt:lpstr>VOORSTEL 17</vt:lpstr>
      <vt:lpstr>VOORSTEL 18</vt:lpstr>
      <vt:lpstr>VOORSTEL 19</vt:lpstr>
      <vt:lpstr>VOORSTEL 20</vt:lpstr>
      <vt:lpstr>VOORSTEL 21</vt:lpstr>
      <vt:lpstr>VOORSTEL 22</vt:lpstr>
      <vt:lpstr>VOORSTEL 23</vt:lpstr>
      <vt:lpstr>VOORSTEL 24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Xavier</dc:creator>
  <cp:lastModifiedBy>Xavier</cp:lastModifiedBy>
  <cp:lastPrinted>2015-03-08T21:38:32Z</cp:lastPrinted>
  <dcterms:created xsi:type="dcterms:W3CDTF">2014-03-19T11:24:59Z</dcterms:created>
  <dcterms:modified xsi:type="dcterms:W3CDTF">2015-03-11T19:16:12Z</dcterms:modified>
</cp:coreProperties>
</file>